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ocuments\"/>
    </mc:Choice>
  </mc:AlternateContent>
  <bookViews>
    <workbookView xWindow="0" yWindow="0" windowWidth="19200" windowHeight="6610"/>
  </bookViews>
  <sheets>
    <sheet name="Q1" sheetId="1" r:id="rId1"/>
    <sheet name="Q2" sheetId="2" r:id="rId2"/>
    <sheet name="Q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7" i="3"/>
  <c r="I7" i="3" s="1"/>
  <c r="H8" i="3"/>
  <c r="H9" i="3"/>
  <c r="I9" i="3" s="1"/>
  <c r="H10" i="3"/>
  <c r="H11" i="3"/>
  <c r="H12" i="3"/>
  <c r="H13" i="3"/>
  <c r="I13" i="3" s="1"/>
  <c r="H14" i="3"/>
  <c r="H15" i="3"/>
  <c r="H16" i="3"/>
  <c r="H17" i="3"/>
  <c r="H18" i="3"/>
  <c r="H19" i="3"/>
  <c r="H20" i="3"/>
  <c r="H21" i="3"/>
  <c r="H22" i="3"/>
  <c r="H23" i="3"/>
  <c r="H24" i="3"/>
  <c r="H25" i="3"/>
  <c r="G2" i="3"/>
  <c r="H5" i="3"/>
  <c r="C6" i="3"/>
  <c r="C7" i="3"/>
  <c r="C8" i="3"/>
  <c r="C9" i="3"/>
  <c r="D9" i="3" s="1"/>
  <c r="C10" i="3"/>
  <c r="C11" i="3"/>
  <c r="C12" i="3"/>
  <c r="C13" i="3"/>
  <c r="D13" i="3" s="1"/>
  <c r="C14" i="3"/>
  <c r="C15" i="3"/>
  <c r="C16" i="3"/>
  <c r="C17" i="3"/>
  <c r="C18" i="3"/>
  <c r="C19" i="3"/>
  <c r="C20" i="3"/>
  <c r="C21" i="3"/>
  <c r="C22" i="3"/>
  <c r="C23" i="3"/>
  <c r="C24" i="3"/>
  <c r="C25" i="3"/>
  <c r="C5" i="3"/>
  <c r="B2" i="3"/>
  <c r="G17" i="3"/>
  <c r="G18" i="3" s="1"/>
  <c r="B17" i="3"/>
  <c r="B18" i="3" s="1"/>
  <c r="I16" i="3"/>
  <c r="G16" i="3"/>
  <c r="D16" i="3"/>
  <c r="B16" i="3"/>
  <c r="I15" i="3"/>
  <c r="D15" i="3"/>
  <c r="I14" i="3"/>
  <c r="D14" i="3"/>
  <c r="I12" i="3"/>
  <c r="D12" i="3"/>
  <c r="I11" i="3"/>
  <c r="D11" i="3"/>
  <c r="I10" i="3"/>
  <c r="D10" i="3"/>
  <c r="I8" i="3"/>
  <c r="D8" i="3"/>
  <c r="D7" i="3"/>
  <c r="I6" i="3"/>
  <c r="D6" i="3"/>
  <c r="I5" i="3"/>
  <c r="D5" i="3"/>
  <c r="B17" i="2"/>
  <c r="F7" i="2" s="1"/>
  <c r="G7" i="2" s="1"/>
  <c r="B14" i="2"/>
  <c r="B7" i="2"/>
  <c r="B6" i="2"/>
  <c r="AH28" i="1"/>
  <c r="AH27" i="1"/>
  <c r="AH26" i="1"/>
  <c r="AH25" i="1"/>
  <c r="AH24" i="1"/>
  <c r="AH23" i="1"/>
  <c r="AH22" i="1"/>
  <c r="AH21" i="1"/>
  <c r="AH20" i="1"/>
  <c r="AH19" i="1"/>
  <c r="AH18" i="1"/>
  <c r="AG28" i="1"/>
  <c r="AG27" i="1"/>
  <c r="AG26" i="1"/>
  <c r="AG25" i="1"/>
  <c r="AG24" i="1"/>
  <c r="AG23" i="1"/>
  <c r="AG22" i="1"/>
  <c r="AG21" i="1"/>
  <c r="AG20" i="1"/>
  <c r="AG19" i="1"/>
  <c r="AG18" i="1"/>
  <c r="AF20" i="1"/>
  <c r="AF21" i="1" s="1"/>
  <c r="AF22" i="1" s="1"/>
  <c r="AF23" i="1" s="1"/>
  <c r="AF24" i="1" s="1"/>
  <c r="AF25" i="1" s="1"/>
  <c r="AF26" i="1" s="1"/>
  <c r="AF27" i="1" s="1"/>
  <c r="AF28" i="1" s="1"/>
  <c r="AF19" i="1"/>
  <c r="AE28" i="1"/>
  <c r="AE27" i="1"/>
  <c r="AE26" i="1"/>
  <c r="AE25" i="1"/>
  <c r="AE24" i="1"/>
  <c r="AE23" i="1"/>
  <c r="AE22" i="1"/>
  <c r="AE21" i="1"/>
  <c r="AE20" i="1"/>
  <c r="AE19" i="1"/>
  <c r="AE18" i="1"/>
  <c r="AD28" i="1"/>
  <c r="AC28" i="1"/>
  <c r="AD27" i="1"/>
  <c r="AC27" i="1"/>
  <c r="AD26" i="1"/>
  <c r="AC26" i="1"/>
  <c r="AD25" i="1"/>
  <c r="AC25" i="1"/>
  <c r="AD24" i="1"/>
  <c r="AC24" i="1"/>
  <c r="AD23" i="1"/>
  <c r="AC23" i="1"/>
  <c r="AD22" i="1"/>
  <c r="AC22" i="1"/>
  <c r="AD21" i="1"/>
  <c r="AC21" i="1"/>
  <c r="AD20" i="1"/>
  <c r="AC20" i="1"/>
  <c r="AD19" i="1"/>
  <c r="AC19" i="1"/>
  <c r="AD18" i="1"/>
  <c r="AC18" i="1"/>
  <c r="AB28" i="1"/>
  <c r="AB27" i="1"/>
  <c r="AB26" i="1"/>
  <c r="AB25" i="1"/>
  <c r="AB24" i="1"/>
  <c r="AB23" i="1"/>
  <c r="AB22" i="1"/>
  <c r="AB21" i="1"/>
  <c r="AB20" i="1"/>
  <c r="AB19" i="1"/>
  <c r="AB18" i="1"/>
  <c r="AA28" i="1"/>
  <c r="AA27" i="1"/>
  <c r="AA26" i="1"/>
  <c r="AA25" i="1"/>
  <c r="AA24" i="1"/>
  <c r="AA23" i="1"/>
  <c r="AA22" i="1"/>
  <c r="AA21" i="1"/>
  <c r="AA20" i="1"/>
  <c r="AA19" i="1"/>
  <c r="AA18" i="1"/>
  <c r="B19" i="3" l="1"/>
  <c r="D18" i="3"/>
  <c r="G19" i="3"/>
  <c r="I18" i="3"/>
  <c r="I17" i="3"/>
  <c r="D17" i="3"/>
  <c r="F14" i="2"/>
  <c r="G14" i="2" s="1"/>
  <c r="F10" i="2"/>
  <c r="G10" i="2" s="1"/>
  <c r="F5" i="2"/>
  <c r="G5" i="2" s="1"/>
  <c r="F12" i="2"/>
  <c r="G12" i="2" s="1"/>
  <c r="F8" i="2"/>
  <c r="G8" i="2" s="1"/>
  <c r="F6" i="2"/>
  <c r="G6" i="2" s="1"/>
  <c r="F13" i="2"/>
  <c r="G13" i="2" s="1"/>
  <c r="F9" i="2"/>
  <c r="G9" i="2" s="1"/>
  <c r="F4" i="2"/>
  <c r="G4" i="2" s="1"/>
  <c r="G16" i="2" s="1"/>
  <c r="F11" i="2"/>
  <c r="G11" i="2" s="1"/>
  <c r="Z21" i="1"/>
  <c r="Z22" i="1" s="1"/>
  <c r="Z23" i="1" s="1"/>
  <c r="Z24" i="1" s="1"/>
  <c r="Z25" i="1" s="1"/>
  <c r="Z26" i="1" s="1"/>
  <c r="Z27" i="1" s="1"/>
  <c r="Z28" i="1" s="1"/>
  <c r="Z20" i="1"/>
  <c r="Z19" i="1"/>
  <c r="Y21" i="1"/>
  <c r="Y22" i="1" s="1"/>
  <c r="Y23" i="1" s="1"/>
  <c r="Y24" i="1" s="1"/>
  <c r="Y25" i="1" s="1"/>
  <c r="Y26" i="1" s="1"/>
  <c r="Y27" i="1" s="1"/>
  <c r="Y28" i="1" s="1"/>
  <c r="Y20" i="1"/>
  <c r="Y19" i="1"/>
  <c r="X21" i="1"/>
  <c r="X22" i="1" s="1"/>
  <c r="X23" i="1" s="1"/>
  <c r="X24" i="1" s="1"/>
  <c r="X25" i="1" s="1"/>
  <c r="X26" i="1" s="1"/>
  <c r="X27" i="1" s="1"/>
  <c r="X28" i="1" s="1"/>
  <c r="X20" i="1"/>
  <c r="X19" i="1"/>
  <c r="W21" i="1"/>
  <c r="W22" i="1" s="1"/>
  <c r="W23" i="1" s="1"/>
  <c r="W24" i="1" s="1"/>
  <c r="W25" i="1" s="1"/>
  <c r="W26" i="1" s="1"/>
  <c r="W27" i="1" s="1"/>
  <c r="W28" i="1" s="1"/>
  <c r="W20" i="1"/>
  <c r="W19" i="1"/>
  <c r="V21" i="1"/>
  <c r="V22" i="1" s="1"/>
  <c r="V23" i="1" s="1"/>
  <c r="V24" i="1" s="1"/>
  <c r="V25" i="1" s="1"/>
  <c r="V26" i="1" s="1"/>
  <c r="V27" i="1" s="1"/>
  <c r="V28" i="1" s="1"/>
  <c r="V20" i="1"/>
  <c r="V19" i="1"/>
  <c r="U28" i="1"/>
  <c r="U27" i="1"/>
  <c r="U26" i="1"/>
  <c r="U25" i="1"/>
  <c r="U24" i="1"/>
  <c r="U23" i="1"/>
  <c r="U22" i="1"/>
  <c r="U21" i="1"/>
  <c r="U20" i="1"/>
  <c r="U19" i="1"/>
  <c r="U18" i="1"/>
  <c r="T28" i="1"/>
  <c r="T27" i="1"/>
  <c r="T26" i="1"/>
  <c r="T25" i="1"/>
  <c r="T24" i="1"/>
  <c r="T23" i="1"/>
  <c r="T22" i="1"/>
  <c r="T21" i="1"/>
  <c r="T20" i="1"/>
  <c r="T19" i="1"/>
  <c r="T18" i="1"/>
  <c r="S28" i="1"/>
  <c r="S27" i="1"/>
  <c r="S26" i="1"/>
  <c r="S25" i="1"/>
  <c r="S24" i="1"/>
  <c r="S23" i="1"/>
  <c r="S22" i="1"/>
  <c r="S21" i="1"/>
  <c r="S20" i="1"/>
  <c r="S19" i="1"/>
  <c r="S18" i="1"/>
  <c r="R21" i="1"/>
  <c r="R22" i="1" s="1"/>
  <c r="R23" i="1" s="1"/>
  <c r="R24" i="1" s="1"/>
  <c r="R25" i="1" s="1"/>
  <c r="R26" i="1" s="1"/>
  <c r="R27" i="1" s="1"/>
  <c r="R28" i="1" s="1"/>
  <c r="R20" i="1"/>
  <c r="R19" i="1"/>
  <c r="Q28" i="1"/>
  <c r="Q27" i="1"/>
  <c r="Q26" i="1"/>
  <c r="Q25" i="1"/>
  <c r="Q24" i="1"/>
  <c r="Q23" i="1"/>
  <c r="Q22" i="1"/>
  <c r="Q21" i="1"/>
  <c r="Q20" i="1"/>
  <c r="Q19" i="1"/>
  <c r="Q18" i="1"/>
  <c r="P28" i="1"/>
  <c r="P27" i="1"/>
  <c r="P26" i="1"/>
  <c r="P25" i="1"/>
  <c r="P24" i="1"/>
  <c r="P23" i="1"/>
  <c r="P22" i="1"/>
  <c r="P21" i="1"/>
  <c r="P20" i="1"/>
  <c r="P19" i="1"/>
  <c r="P18" i="1"/>
  <c r="O21" i="1"/>
  <c r="O22" i="1" s="1"/>
  <c r="O23" i="1" s="1"/>
  <c r="O24" i="1" s="1"/>
  <c r="O25" i="1" s="1"/>
  <c r="O26" i="1" s="1"/>
  <c r="O27" i="1" s="1"/>
  <c r="O28" i="1" s="1"/>
  <c r="O20" i="1"/>
  <c r="O19" i="1"/>
  <c r="O18" i="1"/>
  <c r="N21" i="1"/>
  <c r="N22" i="1" s="1"/>
  <c r="N23" i="1" s="1"/>
  <c r="N24" i="1" s="1"/>
  <c r="N25" i="1" s="1"/>
  <c r="N26" i="1" s="1"/>
  <c r="N27" i="1" s="1"/>
  <c r="N28" i="1" s="1"/>
  <c r="N20" i="1"/>
  <c r="N19" i="1"/>
  <c r="N18" i="1"/>
  <c r="M28" i="1"/>
  <c r="M27" i="1"/>
  <c r="M26" i="1"/>
  <c r="M25" i="1"/>
  <c r="M24" i="1"/>
  <c r="M23" i="1"/>
  <c r="M22" i="1"/>
  <c r="M21" i="1"/>
  <c r="M20" i="1"/>
  <c r="M19" i="1"/>
  <c r="M18" i="1"/>
  <c r="L28" i="1"/>
  <c r="L27" i="1"/>
  <c r="L26" i="1"/>
  <c r="L25" i="1"/>
  <c r="L24" i="1"/>
  <c r="L23" i="1"/>
  <c r="L22" i="1"/>
  <c r="L21" i="1"/>
  <c r="L20" i="1"/>
  <c r="L19" i="1"/>
  <c r="L18" i="1"/>
  <c r="K21" i="1"/>
  <c r="K22" i="1" s="1"/>
  <c r="K23" i="1" s="1"/>
  <c r="K24" i="1" s="1"/>
  <c r="K25" i="1" s="1"/>
  <c r="K26" i="1" s="1"/>
  <c r="K27" i="1" s="1"/>
  <c r="K28" i="1" s="1"/>
  <c r="K20" i="1"/>
  <c r="K19" i="1"/>
  <c r="J21" i="1"/>
  <c r="J22" i="1" s="1"/>
  <c r="J23" i="1" s="1"/>
  <c r="J24" i="1" s="1"/>
  <c r="J25" i="1" s="1"/>
  <c r="J26" i="1" s="1"/>
  <c r="J27" i="1" s="1"/>
  <c r="J28" i="1" s="1"/>
  <c r="J20" i="1"/>
  <c r="J19" i="1"/>
  <c r="K18" i="1"/>
  <c r="J18" i="1"/>
  <c r="I28" i="1"/>
  <c r="I27" i="1"/>
  <c r="I26" i="1"/>
  <c r="I25" i="1"/>
  <c r="I24" i="1"/>
  <c r="I23" i="1"/>
  <c r="I22" i="1"/>
  <c r="I21" i="1"/>
  <c r="I20" i="1"/>
  <c r="I18" i="1"/>
  <c r="H18" i="1"/>
  <c r="I19" i="1"/>
  <c r="H28" i="1"/>
  <c r="H27" i="1"/>
  <c r="H26" i="1"/>
  <c r="H25" i="1"/>
  <c r="H24" i="1"/>
  <c r="H23" i="1"/>
  <c r="H22" i="1"/>
  <c r="H21" i="1"/>
  <c r="H20" i="1"/>
  <c r="H19" i="1"/>
  <c r="E19" i="1"/>
  <c r="D21" i="1"/>
  <c r="D22" i="1" s="1"/>
  <c r="D23" i="1" s="1"/>
  <c r="D24" i="1" s="1"/>
  <c r="D25" i="1" s="1"/>
  <c r="D26" i="1" s="1"/>
  <c r="D27" i="1" s="1"/>
  <c r="D28" i="1" s="1"/>
  <c r="D20" i="1"/>
  <c r="D19" i="1"/>
  <c r="C19" i="1"/>
  <c r="G19" i="1"/>
  <c r="G20" i="1" s="1"/>
  <c r="G21" i="1" s="1"/>
  <c r="G22" i="1" s="1"/>
  <c r="G23" i="1" s="1"/>
  <c r="G24" i="1" s="1"/>
  <c r="G25" i="1" s="1"/>
  <c r="G26" i="1" s="1"/>
  <c r="G27" i="1" s="1"/>
  <c r="G28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E20" i="1"/>
  <c r="E21" i="1" s="1"/>
  <c r="E22" i="1" s="1"/>
  <c r="E23" i="1" s="1"/>
  <c r="E24" i="1" s="1"/>
  <c r="E25" i="1" s="1"/>
  <c r="E26" i="1" s="1"/>
  <c r="E27" i="1" s="1"/>
  <c r="E28" i="1" s="1"/>
  <c r="C20" i="1"/>
  <c r="C21" i="1" s="1"/>
  <c r="C22" i="1" s="1"/>
  <c r="C23" i="1" s="1"/>
  <c r="C24" i="1" s="1"/>
  <c r="C25" i="1" s="1"/>
  <c r="C26" i="1" s="1"/>
  <c r="C27" i="1" s="1"/>
  <c r="C28" i="1" s="1"/>
  <c r="G20" i="3" l="1"/>
  <c r="I19" i="3"/>
  <c r="B20" i="3"/>
  <c r="D19" i="3"/>
  <c r="B21" i="3" l="1"/>
  <c r="D20" i="3"/>
  <c r="G21" i="3"/>
  <c r="I20" i="3"/>
  <c r="G22" i="3" l="1"/>
  <c r="I21" i="3"/>
  <c r="B22" i="3"/>
  <c r="D21" i="3"/>
  <c r="B23" i="3" l="1"/>
  <c r="D22" i="3"/>
  <c r="G23" i="3"/>
  <c r="I22" i="3"/>
  <c r="G24" i="3" l="1"/>
  <c r="I23" i="3"/>
  <c r="B24" i="3"/>
  <c r="D23" i="3"/>
  <c r="G25" i="3" l="1"/>
  <c r="I25" i="3" s="1"/>
  <c r="I24" i="3"/>
  <c r="B25" i="3"/>
  <c r="D25" i="3" s="1"/>
  <c r="D24" i="3"/>
  <c r="I27" i="3" l="1"/>
  <c r="D27" i="3"/>
</calcChain>
</file>

<file path=xl/sharedStrings.xml><?xml version="1.0" encoding="utf-8"?>
<sst xmlns="http://schemas.openxmlformats.org/spreadsheetml/2006/main" count="108" uniqueCount="73">
  <si>
    <t>US &amp; RUSSIA</t>
  </si>
  <si>
    <t>INTERNATIONAL</t>
  </si>
  <si>
    <t xml:space="preserve">DEPRICIATION COST </t>
  </si>
  <si>
    <t>WITH ALTERNIUM</t>
  </si>
  <si>
    <t xml:space="preserve">WITHOUT ALTERNIUM </t>
  </si>
  <si>
    <t>G&amp;A EXPENSES</t>
  </si>
  <si>
    <t>ADVERTISING EXPENSES</t>
  </si>
  <si>
    <t>WITHOUT ALTERNIUM</t>
  </si>
  <si>
    <t xml:space="preserve">REQUIRED RATES </t>
  </si>
  <si>
    <t>YEAR</t>
  </si>
  <si>
    <t>R&amp;D EXPENSES</t>
  </si>
  <si>
    <t>INTRODUCTORY COSTS</t>
  </si>
  <si>
    <t>MARKET POTENTIAL AND SHARE</t>
  </si>
  <si>
    <t>PRICING AND UNIT COSTS</t>
  </si>
  <si>
    <t>NEW PARTICIPANTS ON ALTERNIUM</t>
  </si>
  <si>
    <t>SERVER FACILITIES AND COSTS</t>
  </si>
  <si>
    <t xml:space="preserve">ADVERTISING EXPENSES </t>
  </si>
  <si>
    <t>WORKING CAPITAL</t>
  </si>
  <si>
    <t>SIDE BENEFITS</t>
  </si>
  <si>
    <t>REVENUE</t>
  </si>
  <si>
    <t>AFTER TAX REVENUE(INCOME)</t>
  </si>
  <si>
    <t>EXCHANGE CHARGES</t>
  </si>
  <si>
    <t>EXCHANGE CHARGES (WITH INFLATION)</t>
  </si>
  <si>
    <t xml:space="preserve">COST OF SERVICE </t>
  </si>
  <si>
    <t>COST OF SERVICE (WITH INFLATION)</t>
  </si>
  <si>
    <t>INFLATION RATE</t>
  </si>
  <si>
    <t>PRICE</t>
  </si>
  <si>
    <t xml:space="preserve">CHARGE OF EXCHANGE </t>
  </si>
  <si>
    <t xml:space="preserve">COST OF EXCHANGE </t>
  </si>
  <si>
    <t xml:space="preserve">ATTRACTION RATE </t>
  </si>
  <si>
    <t>TREASURY BOND</t>
  </si>
  <si>
    <t xml:space="preserve">COST OF CAPITAL </t>
  </si>
  <si>
    <t>TAX</t>
  </si>
  <si>
    <t>SIDE BENEFIT</t>
  </si>
  <si>
    <t>ACCOUNT RECIEVABLE</t>
  </si>
  <si>
    <t>INVENTORY</t>
  </si>
  <si>
    <t>ACCOUNT PAYABLE</t>
  </si>
  <si>
    <t>COST OF SERVICE</t>
  </si>
  <si>
    <t>TOTAL</t>
  </si>
  <si>
    <t>(INTERNATIOAL PARTICIPANTS)</t>
  </si>
  <si>
    <t>PARTICIPANT</t>
  </si>
  <si>
    <t>COST OF EXCHANGE</t>
  </si>
  <si>
    <t>TOTAL REVENUE</t>
  </si>
  <si>
    <t>ACCOUNT RECEIVABLE</t>
  </si>
  <si>
    <t>NET WORKING CAPITAL</t>
  </si>
  <si>
    <t>Salvage value of infrastructure</t>
  </si>
  <si>
    <t>Value of Server</t>
  </si>
  <si>
    <t>Time</t>
  </si>
  <si>
    <t>Income</t>
  </si>
  <si>
    <t>Discounting Factor</t>
  </si>
  <si>
    <t>Present value</t>
  </si>
  <si>
    <t>Cost of Capital</t>
  </si>
  <si>
    <t>Total Cash Valued</t>
  </si>
  <si>
    <t xml:space="preserve">Total Expenses </t>
  </si>
  <si>
    <t>COST OF CAPITAL</t>
  </si>
  <si>
    <t>V(Discounting Factor)</t>
  </si>
  <si>
    <t>NPV</t>
  </si>
  <si>
    <t>(in millions)</t>
  </si>
  <si>
    <t>Working capital at the beginning of 10th year</t>
  </si>
  <si>
    <t>Working capital at the end of 10th year</t>
  </si>
  <si>
    <t>Research &amp; Develpoment costs</t>
  </si>
  <si>
    <t>Cost of Infrastructure</t>
  </si>
  <si>
    <t xml:space="preserve">Advertising Costs </t>
  </si>
  <si>
    <t xml:space="preserve">General &amp; Administrative costs </t>
  </si>
  <si>
    <t>Working Capital</t>
  </si>
  <si>
    <t>Cost saving due to Alternium</t>
  </si>
  <si>
    <t>Cost Of Capital</t>
  </si>
  <si>
    <t>IRR</t>
  </si>
  <si>
    <t>V</t>
  </si>
  <si>
    <t>Year</t>
  </si>
  <si>
    <t>Revenue</t>
  </si>
  <si>
    <t>discount Fator</t>
  </si>
  <si>
    <t>Present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</si>
</sst>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0000"/>
    <numFmt numFmtId="165" formatCode="0.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7F7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3" borderId="18" applyNumberFormat="0" applyAlignment="0" applyProtection="0"/>
    <xf numFmtId="0" fontId="1" fillId="4" borderId="0" applyNumberFormat="0" applyBorder="0" applyAlignment="0" applyProtection="0"/>
  </cellStyleXfs>
  <cellXfs count="9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3" xfId="0" applyFont="1" applyBorder="1"/>
    <xf numFmtId="0" fontId="3" fillId="0" borderId="3" xfId="0" applyFont="1" applyFill="1" applyBorder="1"/>
    <xf numFmtId="0" fontId="4" fillId="5" borderId="3" xfId="2" applyFont="1" applyFill="1" applyBorder="1"/>
    <xf numFmtId="9" fontId="2" fillId="5" borderId="3" xfId="2" applyNumberFormat="1" applyFill="1" applyBorder="1"/>
    <xf numFmtId="0" fontId="1" fillId="4" borderId="3" xfId="4" applyBorder="1"/>
    <xf numFmtId="9" fontId="1" fillId="4" borderId="3" xfId="4" applyNumberFormat="1" applyBorder="1"/>
    <xf numFmtId="0" fontId="7" fillId="3" borderId="18" xfId="3" applyFont="1"/>
    <xf numFmtId="1" fontId="7" fillId="3" borderId="18" xfId="3" applyNumberFormat="1" applyFont="1" applyAlignment="1">
      <alignment horizontal="center" vertical="center"/>
    </xf>
    <xf numFmtId="2" fontId="7" fillId="3" borderId="18" xfId="3" applyNumberFormat="1" applyFont="1" applyAlignment="1">
      <alignment horizontal="center" vertical="center"/>
    </xf>
    <xf numFmtId="0" fontId="5" fillId="3" borderId="18" xfId="3" applyFont="1"/>
    <xf numFmtId="0" fontId="7" fillId="3" borderId="3" xfId="3" applyFont="1" applyBorder="1"/>
    <xf numFmtId="0" fontId="5" fillId="3" borderId="3" xfId="3" applyFont="1" applyBorder="1"/>
    <xf numFmtId="1" fontId="7" fillId="3" borderId="3" xfId="3" applyNumberFormat="1" applyFont="1" applyBorder="1" applyAlignment="1">
      <alignment horizontal="center" vertical="center"/>
    </xf>
    <xf numFmtId="164" fontId="7" fillId="3" borderId="3" xfId="3" applyNumberFormat="1" applyFont="1" applyBorder="1" applyAlignment="1">
      <alignment horizontal="center" vertical="center"/>
    </xf>
    <xf numFmtId="2" fontId="7" fillId="3" borderId="3" xfId="3" applyNumberFormat="1" applyFont="1" applyBorder="1"/>
    <xf numFmtId="2" fontId="7" fillId="3" borderId="3" xfId="3" applyNumberFormat="1" applyFont="1" applyBorder="1" applyAlignment="1">
      <alignment horizontal="center" vertical="center"/>
    </xf>
    <xf numFmtId="2" fontId="7" fillId="6" borderId="3" xfId="3" applyNumberFormat="1" applyFont="1" applyFill="1" applyBorder="1"/>
    <xf numFmtId="0" fontId="5" fillId="3" borderId="3" xfId="3" applyFont="1" applyBorder="1" applyAlignment="1">
      <alignment vertical="center"/>
    </xf>
    <xf numFmtId="0" fontId="7" fillId="3" borderId="3" xfId="3" applyFont="1" applyBorder="1" applyAlignment="1">
      <alignment horizontal="center" vertical="center"/>
    </xf>
    <xf numFmtId="9" fontId="7" fillId="3" borderId="3" xfId="3" applyNumberFormat="1" applyFont="1" applyBorder="1" applyAlignment="1">
      <alignment horizontal="center" vertical="center"/>
    </xf>
    <xf numFmtId="1" fontId="6" fillId="3" borderId="3" xfId="3" applyNumberFormat="1" applyFont="1" applyBorder="1" applyAlignment="1">
      <alignment horizontal="center" vertical="center"/>
    </xf>
    <xf numFmtId="0" fontId="5" fillId="3" borderId="3" xfId="3" applyFont="1" applyBorder="1" applyAlignment="1">
      <alignment horizontal="left"/>
    </xf>
    <xf numFmtId="9" fontId="7" fillId="3" borderId="3" xfId="3" applyNumberFormat="1" applyFont="1" applyBorder="1"/>
    <xf numFmtId="0" fontId="7" fillId="6" borderId="3" xfId="3" applyFont="1" applyFill="1" applyBorder="1"/>
    <xf numFmtId="0" fontId="7" fillId="0" borderId="0" xfId="3" applyFont="1" applyFill="1" applyBorder="1"/>
    <xf numFmtId="0" fontId="5" fillId="3" borderId="3" xfId="3" applyFont="1" applyBorder="1" applyAlignment="1">
      <alignment horizontal="center"/>
    </xf>
    <xf numFmtId="0" fontId="7" fillId="3" borderId="12" xfId="3" applyFont="1" applyBorder="1" applyAlignment="1"/>
    <xf numFmtId="0" fontId="7" fillId="3" borderId="13" xfId="3" applyFont="1" applyBorder="1" applyAlignment="1"/>
    <xf numFmtId="0" fontId="7" fillId="3" borderId="14" xfId="3" applyFont="1" applyBorder="1" applyAlignment="1"/>
    <xf numFmtId="10" fontId="1" fillId="4" borderId="3" xfId="4" applyNumberFormat="1" applyBorder="1"/>
    <xf numFmtId="0" fontId="3" fillId="4" borderId="3" xfId="4" applyFont="1" applyBorder="1"/>
    <xf numFmtId="0" fontId="0" fillId="0" borderId="0" xfId="0" applyFont="1"/>
    <xf numFmtId="165" fontId="7" fillId="3" borderId="18" xfId="3" applyNumberFormat="1" applyFont="1"/>
    <xf numFmtId="0" fontId="7" fillId="3" borderId="18" xfId="3" applyFont="1" applyAlignment="1">
      <alignment horizontal="center"/>
    </xf>
    <xf numFmtId="43" fontId="7" fillId="3" borderId="18" xfId="3" applyNumberFormat="1" applyFont="1"/>
    <xf numFmtId="43" fontId="7" fillId="3" borderId="18" xfId="3" applyNumberFormat="1" applyFont="1" applyAlignment="1">
      <alignment wrapText="1"/>
    </xf>
    <xf numFmtId="43" fontId="7" fillId="3" borderId="18" xfId="3" applyNumberFormat="1" applyFont="1" applyAlignment="1">
      <alignment horizontal="center"/>
    </xf>
    <xf numFmtId="0" fontId="3" fillId="7" borderId="1" xfId="0" applyFont="1" applyFill="1" applyBorder="1"/>
    <xf numFmtId="0" fontId="3" fillId="7" borderId="2" xfId="0" applyFont="1" applyFill="1" applyBorder="1"/>
    <xf numFmtId="0" fontId="3" fillId="7" borderId="6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4" xfId="0" applyFont="1" applyFill="1" applyBorder="1"/>
    <xf numFmtId="0" fontId="2" fillId="5" borderId="19" xfId="2" applyFill="1" applyBorder="1"/>
    <xf numFmtId="0" fontId="4" fillId="5" borderId="20" xfId="2" applyFont="1" applyFill="1" applyBorder="1"/>
    <xf numFmtId="0" fontId="4" fillId="5" borderId="21" xfId="2" applyFont="1" applyFill="1" applyBorder="1"/>
    <xf numFmtId="0" fontId="4" fillId="5" borderId="22" xfId="2" applyFont="1" applyFill="1" applyBorder="1"/>
    <xf numFmtId="0" fontId="2" fillId="5" borderId="23" xfId="2" applyFill="1" applyBorder="1"/>
    <xf numFmtId="0" fontId="4" fillId="5" borderId="24" xfId="2" applyFont="1" applyFill="1" applyBorder="1"/>
    <xf numFmtId="9" fontId="2" fillId="5" borderId="25" xfId="2" applyNumberFormat="1" applyFill="1" applyBorder="1"/>
    <xf numFmtId="0" fontId="2" fillId="5" borderId="26" xfId="2" applyFill="1" applyBorder="1"/>
    <xf numFmtId="0" fontId="2" fillId="5" borderId="27" xfId="2" applyFill="1" applyBorder="1"/>
    <xf numFmtId="0" fontId="2" fillId="5" borderId="29" xfId="2" applyFill="1" applyBorder="1"/>
    <xf numFmtId="0" fontId="4" fillId="5" borderId="23" xfId="2" applyFont="1" applyFill="1" applyBorder="1"/>
    <xf numFmtId="0" fontId="4" fillId="5" borderId="30" xfId="2" applyFont="1" applyFill="1" applyBorder="1"/>
    <xf numFmtId="9" fontId="2" fillId="5" borderId="26" xfId="2" applyNumberFormat="1" applyFill="1" applyBorder="1"/>
    <xf numFmtId="43" fontId="4" fillId="8" borderId="7" xfId="1" applyFont="1" applyFill="1" applyBorder="1"/>
    <xf numFmtId="0" fontId="4" fillId="9" borderId="31" xfId="2" applyFont="1" applyFill="1" applyBorder="1"/>
    <xf numFmtId="0" fontId="2" fillId="9" borderId="32" xfId="2" applyFill="1" applyBorder="1"/>
    <xf numFmtId="0" fontId="4" fillId="9" borderId="33" xfId="2" applyFont="1" applyFill="1" applyBorder="1"/>
    <xf numFmtId="0" fontId="2" fillId="9" borderId="34" xfId="2" applyFill="1" applyBorder="1"/>
    <xf numFmtId="0" fontId="4" fillId="9" borderId="35" xfId="2" applyFont="1" applyFill="1" applyBorder="1"/>
    <xf numFmtId="0" fontId="2" fillId="9" borderId="36" xfId="2" applyFill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8" borderId="5" xfId="2" applyFont="1" applyFill="1" applyBorder="1" applyAlignment="1">
      <alignment horizontal="center"/>
    </xf>
    <xf numFmtId="0" fontId="4" fillId="8" borderId="6" xfId="2" applyFont="1" applyFill="1" applyBorder="1" applyAlignment="1">
      <alignment horizontal="center"/>
    </xf>
    <xf numFmtId="0" fontId="4" fillId="5" borderId="16" xfId="2" applyFont="1" applyFill="1" applyBorder="1" applyAlignment="1">
      <alignment horizontal="center"/>
    </xf>
    <xf numFmtId="0" fontId="4" fillId="5" borderId="17" xfId="2" applyFont="1" applyFill="1" applyBorder="1" applyAlignment="1">
      <alignment horizontal="center"/>
    </xf>
    <xf numFmtId="0" fontId="4" fillId="5" borderId="28" xfId="2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5" fillId="3" borderId="12" xfId="3" applyFont="1" applyBorder="1" applyAlignment="1">
      <alignment horizontal="center"/>
    </xf>
    <xf numFmtId="0" fontId="5" fillId="3" borderId="14" xfId="3" applyFont="1" applyBorder="1" applyAlignment="1">
      <alignment horizontal="center"/>
    </xf>
  </cellXfs>
  <cellStyles count="5">
    <cellStyle name="20% - Accent3" xfId="4" builtinId="38"/>
    <cellStyle name="Comma" xfId="1" builtinId="3"/>
    <cellStyle name="Neutral" xfId="2" builtinId="28"/>
    <cellStyle name="Normal" xfId="0" builtinId="0"/>
    <cellStyle name="Output" xfId="3" builtinId="21"/>
  </cellStyles>
  <dxfs count="0"/>
  <tableStyles count="0" defaultTableStyle="TableStyleMedium2" defaultPivotStyle="PivotStyleLight16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REVENUE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'Q1'!$AG$18:$AG$28</c:f>
              <c:numCache>
                <c:formatCode>_(* #,##0.00_);_(* \(#,##0.00\);_(* "-"??_);_(@_)</c:formatCode>
                <c:ptCount val="11"/>
                <c:pt idx="0">
                  <c:v>18310000000</c:v>
                </c:pt>
                <c:pt idx="1">
                  <c:v>18600900000</c:v>
                </c:pt>
                <c:pt idx="2">
                  <c:v>18897463500</c:v>
                </c:pt>
                <c:pt idx="3">
                  <c:v>19199879452.499992</c:v>
                </c:pt>
                <c:pt idx="4">
                  <c:v>19508347964.287495</c:v>
                </c:pt>
                <c:pt idx="5">
                  <c:v>19823081129.351807</c:v>
                </c:pt>
                <c:pt idx="6">
                  <c:v>20144303927.540081</c:v>
                </c:pt>
                <c:pt idx="7">
                  <c:v>20472255194.201019</c:v>
                </c:pt>
                <c:pt idx="8">
                  <c:v>20807188666.481697</c:v>
                </c:pt>
                <c:pt idx="9">
                  <c:v>21149374112.396004</c:v>
                </c:pt>
                <c:pt idx="10">
                  <c:v>21499098549.272388</c:v>
                </c:pt>
              </c:numCache>
            </c:numRef>
          </c:val>
          <c:smooth val="0"/>
        </c:ser>
        <c:ser>
          <c:idx val="2"/>
          <c:order val="2"/>
          <c:tx>
            <c:v>AFTER TAX REVENUE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'Q1'!$AH$18:$AH$28</c:f>
              <c:numCache>
                <c:formatCode>_(* #,##0.00_);_(* \(#,##0.00\);_(* "-"??_);_(@_)</c:formatCode>
                <c:ptCount val="11"/>
                <c:pt idx="0">
                  <c:v>16479000000</c:v>
                </c:pt>
                <c:pt idx="1">
                  <c:v>16740810000</c:v>
                </c:pt>
                <c:pt idx="2">
                  <c:v>17007717150</c:v>
                </c:pt>
                <c:pt idx="3">
                  <c:v>17279891507.249992</c:v>
                </c:pt>
                <c:pt idx="4">
                  <c:v>17557513167.858746</c:v>
                </c:pt>
                <c:pt idx="5">
                  <c:v>17840773016.416626</c:v>
                </c:pt>
                <c:pt idx="6">
                  <c:v>18129873534.786072</c:v>
                </c:pt>
                <c:pt idx="7">
                  <c:v>18425029674.780918</c:v>
                </c:pt>
                <c:pt idx="8">
                  <c:v>18726469799.833527</c:v>
                </c:pt>
                <c:pt idx="9">
                  <c:v>19034436701.156403</c:v>
                </c:pt>
                <c:pt idx="10">
                  <c:v>19349188694.34515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9689136"/>
        <c:axId val="156970110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AFTER TAX REVENUE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'Q1'!$A$18:$A$28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15696891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701104"/>
        <c:crosses val="autoZero"/>
        <c:auto val="1"/>
        <c:lblAlgn val="ctr"/>
        <c:lblOffset val="100"/>
        <c:noMultiLvlLbl val="0"/>
      </c:catAx>
      <c:valAx>
        <c:axId val="156970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68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WITHOUT</a:t>
            </a:r>
            <a:r>
              <a:rPr lang="en-US" baseline="0"/>
              <a:t> ALTERNIUM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US AND RUSSIA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'Q1'!$D$18:$D$28</c:f>
              <c:numCache>
                <c:formatCode>_(* #,##0.00_);_(* \(#,##0.00\);_(* "-"??_);_(@_)</c:formatCode>
                <c:ptCount val="11"/>
                <c:pt idx="0">
                  <c:v>45000000</c:v>
                </c:pt>
                <c:pt idx="1">
                  <c:v>47250000</c:v>
                </c:pt>
                <c:pt idx="2">
                  <c:v>49612500</c:v>
                </c:pt>
                <c:pt idx="3">
                  <c:v>52093125</c:v>
                </c:pt>
                <c:pt idx="4">
                  <c:v>54697781.25</c:v>
                </c:pt>
                <c:pt idx="5">
                  <c:v>57432670.3125</c:v>
                </c:pt>
                <c:pt idx="6">
                  <c:v>60304303.828125</c:v>
                </c:pt>
                <c:pt idx="7">
                  <c:v>63319519.01953125</c:v>
                </c:pt>
                <c:pt idx="8">
                  <c:v>66485494.970507815</c:v>
                </c:pt>
                <c:pt idx="9">
                  <c:v>69809769.719033211</c:v>
                </c:pt>
                <c:pt idx="10">
                  <c:v>73300258.204984874</c:v>
                </c:pt>
              </c:numCache>
            </c:numRef>
          </c:val>
          <c:smooth val="0"/>
        </c:ser>
        <c:ser>
          <c:idx val="1"/>
          <c:order val="1"/>
          <c:tx>
            <c:v>INTERNATIONAL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'Q1'!$E$18:$E$28</c:f>
              <c:numCache>
                <c:formatCode>_(* #,##0.00_);_(* \(#,##0.00\);_(* "-"??_);_(@_)</c:formatCode>
                <c:ptCount val="11"/>
                <c:pt idx="0">
                  <c:v>30000000</c:v>
                </c:pt>
                <c:pt idx="1">
                  <c:v>32400000</c:v>
                </c:pt>
                <c:pt idx="2">
                  <c:v>34992000</c:v>
                </c:pt>
                <c:pt idx="3">
                  <c:v>37791360</c:v>
                </c:pt>
                <c:pt idx="4">
                  <c:v>40814668.799999997</c:v>
                </c:pt>
                <c:pt idx="5">
                  <c:v>44079842.303999998</c:v>
                </c:pt>
                <c:pt idx="6">
                  <c:v>47606229.688319996</c:v>
                </c:pt>
                <c:pt idx="7">
                  <c:v>51414728.063385598</c:v>
                </c:pt>
                <c:pt idx="8">
                  <c:v>55527906.308456443</c:v>
                </c:pt>
                <c:pt idx="9">
                  <c:v>59970138.813132957</c:v>
                </c:pt>
                <c:pt idx="10">
                  <c:v>64767749.918183595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9686960"/>
        <c:axId val="1569688048"/>
      </c:lineChart>
      <c:catAx>
        <c:axId val="1569686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688048"/>
        <c:crosses val="autoZero"/>
        <c:auto val="1"/>
        <c:lblAlgn val="ctr"/>
        <c:lblOffset val="100"/>
        <c:noMultiLvlLbl val="0"/>
      </c:catAx>
      <c:valAx>
        <c:axId val="156968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68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WITH ALTERNIUM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US AND RUSSIA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'Q1'!$F$18:$F$28</c:f>
              <c:numCache>
                <c:formatCode>_(* #,##0.00_);_(* \(#,##0.00\);_(* "-"??_);_(@_)</c:formatCode>
                <c:ptCount val="11"/>
                <c:pt idx="0">
                  <c:v>45000000</c:v>
                </c:pt>
                <c:pt idx="1">
                  <c:v>47250000</c:v>
                </c:pt>
                <c:pt idx="2">
                  <c:v>49612500</c:v>
                </c:pt>
                <c:pt idx="3">
                  <c:v>52093125</c:v>
                </c:pt>
                <c:pt idx="4">
                  <c:v>54697781.25</c:v>
                </c:pt>
                <c:pt idx="5">
                  <c:v>57432670.3125</c:v>
                </c:pt>
                <c:pt idx="6">
                  <c:v>60304303.828125</c:v>
                </c:pt>
                <c:pt idx="7">
                  <c:v>63319519.01953125</c:v>
                </c:pt>
                <c:pt idx="8">
                  <c:v>66485494.970507815</c:v>
                </c:pt>
                <c:pt idx="9">
                  <c:v>69809769.719033211</c:v>
                </c:pt>
                <c:pt idx="10">
                  <c:v>73300258.204984874</c:v>
                </c:pt>
              </c:numCache>
            </c:numRef>
          </c:val>
          <c:smooth val="0"/>
        </c:ser>
        <c:ser>
          <c:idx val="1"/>
          <c:order val="1"/>
          <c:tx>
            <c:v>INTERNATIONAL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'Q1'!$G$18:$G$28</c:f>
              <c:numCache>
                <c:formatCode>_(* #,##0.00_);_(* \(#,##0.00\);_(* "-"??_);_(@_)</c:formatCode>
                <c:ptCount val="11"/>
                <c:pt idx="0">
                  <c:v>30000000</c:v>
                </c:pt>
                <c:pt idx="1">
                  <c:v>33000000</c:v>
                </c:pt>
                <c:pt idx="2">
                  <c:v>36300000</c:v>
                </c:pt>
                <c:pt idx="3">
                  <c:v>39930000</c:v>
                </c:pt>
                <c:pt idx="4">
                  <c:v>43923000</c:v>
                </c:pt>
                <c:pt idx="5">
                  <c:v>48315300</c:v>
                </c:pt>
                <c:pt idx="6">
                  <c:v>53146830</c:v>
                </c:pt>
                <c:pt idx="7">
                  <c:v>58461513</c:v>
                </c:pt>
                <c:pt idx="8">
                  <c:v>64307664.299999997</c:v>
                </c:pt>
                <c:pt idx="9">
                  <c:v>70738430.729999989</c:v>
                </c:pt>
                <c:pt idx="10">
                  <c:v>77812273.802999988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9687504"/>
        <c:axId val="1569691312"/>
      </c:lineChart>
      <c:catAx>
        <c:axId val="1569687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691312"/>
        <c:crosses val="autoZero"/>
        <c:auto val="1"/>
        <c:lblAlgn val="ctr"/>
        <c:lblOffset val="100"/>
        <c:noMultiLvlLbl val="0"/>
      </c:catAx>
      <c:valAx>
        <c:axId val="15696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68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218281</xdr:colOff>
      <xdr:row>10</xdr:row>
      <xdr:rowOff>144463</xdr:rowOff>
    </xdr:from>
    <xdr:to>
      <xdr:col>41</xdr:col>
      <xdr:colOff>511969</xdr:colOff>
      <xdr:row>28</xdr:row>
      <xdr:rowOff>30163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726281</xdr:colOff>
      <xdr:row>28</xdr:row>
      <xdr:rowOff>152400</xdr:rowOff>
    </xdr:from>
    <xdr:to>
      <xdr:col>4</xdr:col>
      <xdr:colOff>1004093</xdr:colOff>
      <xdr:row>46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1091406</xdr:colOff>
      <xdr:row>28</xdr:row>
      <xdr:rowOff>152400</xdr:rowOff>
    </xdr:from>
    <xdr:to>
      <xdr:col>7</xdr:col>
      <xdr:colOff>1266031</xdr:colOff>
      <xdr:row>46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tabSelected="1" zoomScale="80" zoomScaleNormal="80" workbookViewId="0">
      <selection activeCell="J8" sqref="J8"/>
    </sheetView>
  </sheetViews>
  <sheetFormatPr defaultRowHeight="12.5" customHeight="1" x14ac:dyDescent="0.35"/>
  <cols>
    <col min="1" max="1" width="16.08984375" bestFit="1" customWidth="1"/>
    <col min="2" max="2" width="20.36328125" bestFit="1" customWidth="1"/>
    <col min="3" max="3" width="20.81640625" bestFit="1" customWidth="1"/>
    <col min="4" max="4" width="20.36328125" bestFit="1" customWidth="1"/>
    <col min="5" max="5" width="20.453125" customWidth="1"/>
    <col min="6" max="7" width="21.26953125" customWidth="1"/>
    <col min="8" max="15" width="20.6328125" customWidth="1"/>
    <col min="16" max="17" width="20.6328125" style="3" customWidth="1"/>
    <col min="18" max="18" width="14.1796875" bestFit="1" customWidth="1"/>
    <col min="19" max="19" width="15.7265625" bestFit="1" customWidth="1"/>
    <col min="20" max="20" width="18.1796875" bestFit="1" customWidth="1"/>
    <col min="21" max="21" width="15.1796875" bestFit="1" customWidth="1"/>
    <col min="22" max="22" width="27.90625" bestFit="1" customWidth="1"/>
    <col min="23" max="23" width="23.6328125" customWidth="1"/>
    <col min="24" max="24" width="18.6328125" customWidth="1"/>
    <col min="25" max="25" width="22.26953125" customWidth="1"/>
    <col min="26" max="26" width="18.1796875" customWidth="1"/>
    <col min="27" max="31" width="26.7265625" style="6" customWidth="1"/>
    <col min="32" max="32" width="13.54296875" bestFit="1" customWidth="1"/>
    <col min="33" max="33" width="17.81640625" bestFit="1" customWidth="1"/>
    <col min="34" max="34" width="27.90625" bestFit="1" customWidth="1"/>
  </cols>
  <sheetData>
    <row r="1" spans="1:36" ht="12.5" customHeight="1" thickBot="1" x14ac:dyDescent="0.4">
      <c r="A1" s="79" t="s">
        <v>2</v>
      </c>
      <c r="B1" s="80"/>
      <c r="C1" s="66">
        <v>80000000</v>
      </c>
      <c r="G1" s="67" t="s">
        <v>25</v>
      </c>
      <c r="H1" s="68">
        <v>1.4999999999999999E-2</v>
      </c>
    </row>
    <row r="2" spans="1:36" ht="12.5" customHeight="1" thickBot="1" x14ac:dyDescent="0.4">
      <c r="G2" s="69" t="s">
        <v>26</v>
      </c>
      <c r="H2" s="70">
        <v>100</v>
      </c>
    </row>
    <row r="3" spans="1:36" ht="12.5" customHeight="1" x14ac:dyDescent="0.35">
      <c r="A3" s="53"/>
      <c r="B3" s="54" t="s">
        <v>3</v>
      </c>
      <c r="C3" s="54" t="s">
        <v>4</v>
      </c>
      <c r="D3" s="55" t="s">
        <v>37</v>
      </c>
      <c r="G3" s="69" t="s">
        <v>27</v>
      </c>
      <c r="H3" s="70">
        <v>50</v>
      </c>
    </row>
    <row r="4" spans="1:36" ht="12.5" customHeight="1" x14ac:dyDescent="0.35">
      <c r="A4" s="56" t="s">
        <v>0</v>
      </c>
      <c r="B4" s="14">
        <v>0.05</v>
      </c>
      <c r="C4" s="14">
        <v>0.05</v>
      </c>
      <c r="D4" s="57">
        <v>36</v>
      </c>
      <c r="G4" s="69" t="s">
        <v>28</v>
      </c>
      <c r="H4" s="70">
        <v>28.8</v>
      </c>
    </row>
    <row r="5" spans="1:36" ht="12.5" customHeight="1" thickBot="1" x14ac:dyDescent="0.4">
      <c r="A5" s="58" t="s">
        <v>1</v>
      </c>
      <c r="B5" s="59">
        <v>0.1</v>
      </c>
      <c r="C5" s="59">
        <v>0.08</v>
      </c>
      <c r="D5" s="60">
        <v>48</v>
      </c>
      <c r="G5" s="69" t="s">
        <v>29</v>
      </c>
      <c r="H5" s="70">
        <v>0.08</v>
      </c>
    </row>
    <row r="6" spans="1:36" ht="12.5" customHeight="1" thickBot="1" x14ac:dyDescent="0.4">
      <c r="G6" s="69" t="s">
        <v>30</v>
      </c>
      <c r="H6" s="70">
        <v>0.02</v>
      </c>
    </row>
    <row r="7" spans="1:36" ht="12.5" customHeight="1" x14ac:dyDescent="0.35">
      <c r="A7" s="61"/>
      <c r="B7" s="81" t="s">
        <v>5</v>
      </c>
      <c r="C7" s="82"/>
      <c r="D7" s="81" t="s">
        <v>6</v>
      </c>
      <c r="E7" s="83"/>
      <c r="G7" s="69" t="s">
        <v>31</v>
      </c>
      <c r="H7" s="70">
        <v>0.11</v>
      </c>
    </row>
    <row r="8" spans="1:36" ht="12.5" customHeight="1" x14ac:dyDescent="0.35">
      <c r="A8" s="62"/>
      <c r="B8" s="13" t="s">
        <v>3</v>
      </c>
      <c r="C8" s="13" t="s">
        <v>7</v>
      </c>
      <c r="D8" s="13" t="s">
        <v>3</v>
      </c>
      <c r="E8" s="63" t="s">
        <v>7</v>
      </c>
      <c r="G8" s="69" t="s">
        <v>32</v>
      </c>
      <c r="H8" s="70">
        <v>0.1</v>
      </c>
    </row>
    <row r="9" spans="1:36" ht="12.5" customHeight="1" thickBot="1" x14ac:dyDescent="0.4">
      <c r="A9" s="64" t="s">
        <v>8</v>
      </c>
      <c r="B9" s="59">
        <v>0.1</v>
      </c>
      <c r="C9" s="59">
        <v>0.05</v>
      </c>
      <c r="D9" s="59">
        <v>0.15</v>
      </c>
      <c r="E9" s="65">
        <v>0.05</v>
      </c>
      <c r="G9" s="69" t="s">
        <v>33</v>
      </c>
      <c r="H9" s="70">
        <v>0.03</v>
      </c>
    </row>
    <row r="10" spans="1:36" ht="12.5" customHeight="1" x14ac:dyDescent="0.35">
      <c r="G10" s="69" t="s">
        <v>34</v>
      </c>
      <c r="H10" s="70">
        <v>0.05</v>
      </c>
    </row>
    <row r="11" spans="1:36" s="2" customFormat="1" ht="12.5" customHeight="1" x14ac:dyDescent="0.35">
      <c r="G11" s="69" t="s">
        <v>35</v>
      </c>
      <c r="H11" s="70">
        <v>0.1</v>
      </c>
      <c r="P11" s="3"/>
      <c r="Q11" s="3"/>
      <c r="AA11" s="6"/>
      <c r="AB11" s="6"/>
      <c r="AC11" s="6"/>
      <c r="AD11" s="6"/>
      <c r="AE11" s="6"/>
    </row>
    <row r="12" spans="1:36" s="2" customFormat="1" ht="12.5" customHeight="1" thickBot="1" x14ac:dyDescent="0.4">
      <c r="G12" s="71" t="s">
        <v>36</v>
      </c>
      <c r="H12" s="72">
        <v>0.06</v>
      </c>
      <c r="P12" s="3"/>
      <c r="Q12" s="3"/>
      <c r="AA12" s="6"/>
      <c r="AB12" s="6"/>
      <c r="AC12" s="6"/>
      <c r="AD12" s="6"/>
      <c r="AE12" s="6"/>
    </row>
    <row r="13" spans="1:36" s="2" customFormat="1" ht="12.5" customHeight="1" x14ac:dyDescent="0.35">
      <c r="P13" s="3"/>
      <c r="Q13" s="3"/>
      <c r="AA13" s="6"/>
      <c r="AB13" s="6"/>
      <c r="AC13" s="6"/>
      <c r="AD13" s="6"/>
      <c r="AE13" s="6"/>
    </row>
    <row r="14" spans="1:36" s="2" customFormat="1" ht="12.5" customHeight="1" thickBot="1" x14ac:dyDescent="0.4">
      <c r="P14" s="3"/>
      <c r="Q14" s="3"/>
      <c r="AA14" s="6"/>
      <c r="AB14" s="6"/>
      <c r="AC14" s="6"/>
      <c r="AD14" s="6"/>
      <c r="AE14" s="6"/>
    </row>
    <row r="15" spans="1:36" ht="12.5" customHeight="1" thickBot="1" x14ac:dyDescent="0.4">
      <c r="A15" s="48" t="s">
        <v>9</v>
      </c>
      <c r="B15" s="49" t="s">
        <v>10</v>
      </c>
      <c r="C15" s="49" t="s">
        <v>11</v>
      </c>
      <c r="D15" s="84" t="s">
        <v>12</v>
      </c>
      <c r="E15" s="85"/>
      <c r="F15" s="85"/>
      <c r="G15" s="86"/>
      <c r="H15" s="84" t="s">
        <v>13</v>
      </c>
      <c r="I15" s="85"/>
      <c r="J15" s="85"/>
      <c r="K15" s="85"/>
      <c r="L15" s="85"/>
      <c r="M15" s="85"/>
      <c r="N15" s="85"/>
      <c r="O15" s="85"/>
      <c r="P15" s="50"/>
      <c r="Q15" s="51"/>
      <c r="R15" s="84" t="s">
        <v>14</v>
      </c>
      <c r="S15" s="85"/>
      <c r="T15" s="85"/>
      <c r="U15" s="86"/>
      <c r="V15" s="52" t="s">
        <v>15</v>
      </c>
      <c r="W15" s="84" t="s">
        <v>5</v>
      </c>
      <c r="X15" s="87"/>
      <c r="Y15" s="84" t="s">
        <v>16</v>
      </c>
      <c r="Z15" s="86"/>
      <c r="AA15" s="84" t="s">
        <v>17</v>
      </c>
      <c r="AB15" s="85"/>
      <c r="AC15" s="85"/>
      <c r="AD15" s="85"/>
      <c r="AE15" s="86"/>
      <c r="AF15" s="52" t="s">
        <v>18</v>
      </c>
      <c r="AG15" s="52" t="s">
        <v>19</v>
      </c>
      <c r="AH15" s="52" t="s">
        <v>20</v>
      </c>
      <c r="AI15" s="4"/>
      <c r="AJ15" s="4"/>
    </row>
    <row r="16" spans="1:36" s="6" customFormat="1" ht="12.5" customHeight="1" x14ac:dyDescent="0.35">
      <c r="D16" s="77" t="s">
        <v>7</v>
      </c>
      <c r="E16" s="78"/>
      <c r="F16" s="76" t="s">
        <v>3</v>
      </c>
      <c r="G16" s="76"/>
      <c r="H16" s="73" t="s">
        <v>21</v>
      </c>
      <c r="I16" s="75"/>
      <c r="J16" s="73" t="s">
        <v>22</v>
      </c>
      <c r="K16" s="75"/>
      <c r="L16" s="73" t="s">
        <v>23</v>
      </c>
      <c r="M16" s="75"/>
      <c r="N16" s="73" t="s">
        <v>24</v>
      </c>
      <c r="O16" s="74"/>
      <c r="P16" s="73" t="s">
        <v>38</v>
      </c>
      <c r="Q16" s="75"/>
      <c r="R16" s="76" t="s">
        <v>39</v>
      </c>
      <c r="S16" s="76"/>
      <c r="T16" s="76"/>
      <c r="U16" s="76"/>
      <c r="V16" s="7"/>
      <c r="W16" s="8" t="s">
        <v>7</v>
      </c>
      <c r="X16" s="9" t="s">
        <v>3</v>
      </c>
      <c r="Y16" s="8" t="s">
        <v>7</v>
      </c>
      <c r="Z16" s="9" t="s">
        <v>3</v>
      </c>
      <c r="AA16" s="10" t="s">
        <v>42</v>
      </c>
      <c r="AB16" s="10" t="s">
        <v>43</v>
      </c>
      <c r="AC16" s="10" t="s">
        <v>35</v>
      </c>
      <c r="AD16" s="10" t="s">
        <v>36</v>
      </c>
      <c r="AE16" s="10" t="s">
        <v>44</v>
      </c>
      <c r="AF16" s="7"/>
      <c r="AG16" s="7"/>
      <c r="AH16" s="7"/>
    </row>
    <row r="17" spans="1:34" s="1" customFormat="1" ht="12.5" customHeight="1" x14ac:dyDescent="0.35">
      <c r="A17" s="2"/>
      <c r="D17" s="11" t="s">
        <v>0</v>
      </c>
      <c r="E17" s="11" t="s">
        <v>1</v>
      </c>
      <c r="F17" s="11" t="s">
        <v>0</v>
      </c>
      <c r="G17" s="11" t="s">
        <v>1</v>
      </c>
      <c r="H17" s="11" t="s">
        <v>0</v>
      </c>
      <c r="I17" s="11" t="s">
        <v>1</v>
      </c>
      <c r="J17" s="11" t="s">
        <v>0</v>
      </c>
      <c r="K17" s="11" t="s">
        <v>1</v>
      </c>
      <c r="L17" s="11" t="s">
        <v>0</v>
      </c>
      <c r="M17" s="11" t="s">
        <v>1</v>
      </c>
      <c r="N17" s="11" t="s">
        <v>0</v>
      </c>
      <c r="O17" s="11" t="s">
        <v>1</v>
      </c>
      <c r="P17" s="12" t="s">
        <v>0</v>
      </c>
      <c r="Q17" s="12" t="s">
        <v>1</v>
      </c>
      <c r="R17" s="12" t="s">
        <v>40</v>
      </c>
      <c r="S17" s="12" t="s">
        <v>37</v>
      </c>
      <c r="T17" s="12" t="s">
        <v>41</v>
      </c>
      <c r="U17" s="12" t="s">
        <v>38</v>
      </c>
      <c r="V17" s="4"/>
      <c r="W17" s="4"/>
      <c r="X17" s="4"/>
      <c r="Y17" s="4"/>
      <c r="Z17" s="4"/>
      <c r="AA17" s="7"/>
      <c r="AB17" s="7"/>
      <c r="AC17" s="7"/>
      <c r="AD17" s="7"/>
      <c r="AE17" s="7"/>
      <c r="AF17" s="4"/>
      <c r="AG17" s="4"/>
      <c r="AH17" s="4"/>
    </row>
    <row r="18" spans="1:34" ht="12.5" customHeight="1" x14ac:dyDescent="0.35">
      <c r="A18" s="17">
        <v>0</v>
      </c>
      <c r="B18" s="45">
        <v>15000000</v>
      </c>
      <c r="C18" s="45">
        <v>1000000000</v>
      </c>
      <c r="D18" s="45">
        <v>45000000</v>
      </c>
      <c r="E18" s="46">
        <v>30000000</v>
      </c>
      <c r="F18" s="45">
        <v>45000000</v>
      </c>
      <c r="G18" s="46">
        <v>30000000</v>
      </c>
      <c r="H18" s="45">
        <f>F18*$H$2</f>
        <v>4500000000</v>
      </c>
      <c r="I18" s="46">
        <f>G18*$H$2</f>
        <v>3000000000</v>
      </c>
      <c r="J18" s="45">
        <f>H18</f>
        <v>4500000000</v>
      </c>
      <c r="K18" s="46">
        <f>I18</f>
        <v>3000000000</v>
      </c>
      <c r="L18" s="45">
        <f>F18*$D$4</f>
        <v>1620000000</v>
      </c>
      <c r="M18" s="45">
        <f>G18*$D$5</f>
        <v>1440000000</v>
      </c>
      <c r="N18" s="45">
        <f>L18</f>
        <v>1620000000</v>
      </c>
      <c r="O18" s="45">
        <f>M18</f>
        <v>1440000000</v>
      </c>
      <c r="P18" s="45">
        <f>J18+N18</f>
        <v>6120000000</v>
      </c>
      <c r="Q18" s="45">
        <f>K18+O18</f>
        <v>4440000000</v>
      </c>
      <c r="R18" s="45">
        <v>5000000</v>
      </c>
      <c r="S18" s="45">
        <f>R18*$H$4</f>
        <v>144000000</v>
      </c>
      <c r="T18" s="45">
        <f>R18*$H$3</f>
        <v>250000000</v>
      </c>
      <c r="U18" s="45">
        <f>T18+S18</f>
        <v>394000000</v>
      </c>
      <c r="V18" s="45">
        <v>60000000</v>
      </c>
      <c r="W18" s="45">
        <v>400000000</v>
      </c>
      <c r="X18" s="45">
        <v>440000000</v>
      </c>
      <c r="Y18" s="45">
        <v>500000000</v>
      </c>
      <c r="Z18" s="45">
        <v>500000000</v>
      </c>
      <c r="AA18" s="47">
        <f>J18+K18+T18</f>
        <v>7750000000</v>
      </c>
      <c r="AB18" s="47">
        <f>AA18*$H$10</f>
        <v>387500000</v>
      </c>
      <c r="AC18" s="47">
        <f>AA18*$H$11</f>
        <v>775000000</v>
      </c>
      <c r="AD18" s="47">
        <f>AA18*$H$12</f>
        <v>465000000</v>
      </c>
      <c r="AE18" s="47">
        <f>AA18+AB18+AC18</f>
        <v>8912500000</v>
      </c>
      <c r="AF18" s="17">
        <v>30000000</v>
      </c>
      <c r="AG18" s="45">
        <f>AA18+P18+Q18</f>
        <v>18310000000</v>
      </c>
      <c r="AH18" s="45">
        <f>AG18*(1-$H$8)</f>
        <v>16479000000</v>
      </c>
    </row>
    <row r="19" spans="1:34" ht="12.5" customHeight="1" x14ac:dyDescent="0.35">
      <c r="A19" s="17">
        <v>1</v>
      </c>
      <c r="B19" s="45"/>
      <c r="C19" s="45">
        <f>C18-$C$1</f>
        <v>920000000</v>
      </c>
      <c r="D19" s="45">
        <f>D18+(D18*$C$4)</f>
        <v>47250000</v>
      </c>
      <c r="E19" s="45">
        <f>E18+(E18*$C$5)</f>
        <v>32400000</v>
      </c>
      <c r="F19" s="45">
        <f>F18+(F18*$B$4)</f>
        <v>47250000</v>
      </c>
      <c r="G19" s="45">
        <f>G18+(G18*$B$5)</f>
        <v>33000000</v>
      </c>
      <c r="H19" s="45">
        <f>F19*$H$2</f>
        <v>4725000000</v>
      </c>
      <c r="I19" s="45">
        <f>G19*100</f>
        <v>3300000000</v>
      </c>
      <c r="J19" s="45">
        <f>J18*(1+$H$1)</f>
        <v>4567500000</v>
      </c>
      <c r="K19" s="45">
        <f>K18*(1+$H$1)</f>
        <v>3044999999.9999995</v>
      </c>
      <c r="L19" s="45">
        <f t="shared" ref="L19:L28" si="0">F19*$D$4</f>
        <v>1701000000</v>
      </c>
      <c r="M19" s="45">
        <f t="shared" ref="M19:M28" si="1">G19*$D$5</f>
        <v>1584000000</v>
      </c>
      <c r="N19" s="45">
        <f>N18*(1+$H$1)</f>
        <v>1644299999.9999998</v>
      </c>
      <c r="O19" s="45">
        <f>O18*(1+$H$1)</f>
        <v>1461599999.9999998</v>
      </c>
      <c r="P19" s="45">
        <f t="shared" ref="P19:P28" si="2">J19+N19</f>
        <v>6211800000</v>
      </c>
      <c r="Q19" s="45">
        <f t="shared" ref="Q19:Q28" si="3">K19+O19</f>
        <v>4506599999.999999</v>
      </c>
      <c r="R19" s="45">
        <f>R18*(1+$H$5)</f>
        <v>5400000</v>
      </c>
      <c r="S19" s="45">
        <f t="shared" ref="S19:S28" si="4">R19*$H$4</f>
        <v>155520000</v>
      </c>
      <c r="T19" s="45">
        <f t="shared" ref="T19:T28" si="5">R19*$H$3</f>
        <v>270000000</v>
      </c>
      <c r="U19" s="45">
        <f t="shared" ref="U19:U28" si="6">T19+S19</f>
        <v>425520000</v>
      </c>
      <c r="V19" s="45">
        <f>V18*(1+$H$1)</f>
        <v>60899999.999999993</v>
      </c>
      <c r="W19" s="45">
        <f>W18*(1+$C$9)</f>
        <v>420000000</v>
      </c>
      <c r="X19" s="45">
        <f>X18*(1+$B$9)</f>
        <v>484000000.00000006</v>
      </c>
      <c r="Y19" s="45">
        <f>Y18*(1+$E$9)</f>
        <v>525000000</v>
      </c>
      <c r="Z19" s="45">
        <f>Z18*(1+$D$9)</f>
        <v>575000000</v>
      </c>
      <c r="AA19" s="47">
        <f t="shared" ref="AA19:AA28" si="7">J19+K19+T19</f>
        <v>7882500000</v>
      </c>
      <c r="AB19" s="47">
        <f t="shared" ref="AB19:AB28" si="8">AA19*$H$10</f>
        <v>394125000</v>
      </c>
      <c r="AC19" s="47">
        <f t="shared" ref="AC19:AC28" si="9">AA19*$H$11</f>
        <v>788250000</v>
      </c>
      <c r="AD19" s="47">
        <f t="shared" ref="AD19:AD28" si="10">AA19*$H$12</f>
        <v>472950000</v>
      </c>
      <c r="AE19" s="47">
        <f t="shared" ref="AE19:AE28" si="11">AA19+AB19+AC19</f>
        <v>9064875000</v>
      </c>
      <c r="AF19" s="17">
        <f>AF18*(1+$H$9)</f>
        <v>30900000</v>
      </c>
      <c r="AG19" s="45">
        <f t="shared" ref="AG19:AG28" si="12">AA19+P19+Q19</f>
        <v>18600900000</v>
      </c>
      <c r="AH19" s="45">
        <f t="shared" ref="AH19:AH28" si="13">AG19*(1-$H$8)</f>
        <v>16740810000</v>
      </c>
    </row>
    <row r="20" spans="1:34" ht="12.5" customHeight="1" x14ac:dyDescent="0.35">
      <c r="A20" s="17">
        <v>2</v>
      </c>
      <c r="B20" s="45"/>
      <c r="C20" s="45">
        <f t="shared" ref="C20:C28" si="14">C19-$C$1</f>
        <v>840000000</v>
      </c>
      <c r="D20" s="45">
        <f t="shared" ref="D20:D28" si="15">D19+(D19*$C$4)</f>
        <v>49612500</v>
      </c>
      <c r="E20" s="45">
        <f t="shared" ref="E20:E28" si="16">E19+(E19*$C$5)</f>
        <v>34992000</v>
      </c>
      <c r="F20" s="45">
        <f t="shared" ref="F20:F28" si="17">F19+(F19*$B$4)</f>
        <v>49612500</v>
      </c>
      <c r="G20" s="45">
        <f t="shared" ref="G20:G28" si="18">G19+(G19*$B$5)</f>
        <v>36300000</v>
      </c>
      <c r="H20" s="45">
        <f t="shared" ref="H20:H28" si="19">F20*$H$2</f>
        <v>4961250000</v>
      </c>
      <c r="I20" s="45">
        <f t="shared" ref="I20:I28" si="20">G20*100</f>
        <v>3630000000</v>
      </c>
      <c r="J20" s="45">
        <f t="shared" ref="J20:J28" si="21">J19*(1+$H$1)</f>
        <v>4636012500</v>
      </c>
      <c r="K20" s="45">
        <f t="shared" ref="K20:K28" si="22">K19*(1+$H$1)</f>
        <v>3090674999.999999</v>
      </c>
      <c r="L20" s="45">
        <f t="shared" si="0"/>
        <v>1786050000</v>
      </c>
      <c r="M20" s="45">
        <f t="shared" si="1"/>
        <v>1742400000</v>
      </c>
      <c r="N20" s="45">
        <f t="shared" ref="N20:N28" si="23">N19*(1+$H$1)</f>
        <v>1668964499.9999995</v>
      </c>
      <c r="O20" s="45">
        <f t="shared" ref="O20:O28" si="24">O19*(1+$H$1)</f>
        <v>1483523999.9999995</v>
      </c>
      <c r="P20" s="45">
        <f t="shared" si="2"/>
        <v>6304977000</v>
      </c>
      <c r="Q20" s="45">
        <f t="shared" si="3"/>
        <v>4574198999.9999981</v>
      </c>
      <c r="R20" s="45">
        <f t="shared" ref="R20:R28" si="25">R19*(1+$H$5)</f>
        <v>5832000</v>
      </c>
      <c r="S20" s="45">
        <f t="shared" si="4"/>
        <v>167961600</v>
      </c>
      <c r="T20" s="45">
        <f t="shared" si="5"/>
        <v>291600000</v>
      </c>
      <c r="U20" s="45">
        <f t="shared" si="6"/>
        <v>459561600</v>
      </c>
      <c r="V20" s="45">
        <f t="shared" ref="V20:V28" si="26">V19*(1+$H$1)</f>
        <v>61813499.999999985</v>
      </c>
      <c r="W20" s="45">
        <f t="shared" ref="W20:W28" si="27">W19*(1+$C$9)</f>
        <v>441000000</v>
      </c>
      <c r="X20" s="45">
        <f t="shared" ref="X20:X28" si="28">X19*(1+$B$9)</f>
        <v>532400000.00000012</v>
      </c>
      <c r="Y20" s="45">
        <f t="shared" ref="Y20:Y28" si="29">Y19*(1+$E$9)</f>
        <v>551250000</v>
      </c>
      <c r="Z20" s="45">
        <f t="shared" ref="Z20:Z28" si="30">Z19*(1+$D$9)</f>
        <v>661250000</v>
      </c>
      <c r="AA20" s="47">
        <f t="shared" si="7"/>
        <v>8018287499.999999</v>
      </c>
      <c r="AB20" s="47">
        <f t="shared" si="8"/>
        <v>400914375</v>
      </c>
      <c r="AC20" s="47">
        <f t="shared" si="9"/>
        <v>801828750</v>
      </c>
      <c r="AD20" s="47">
        <f t="shared" si="10"/>
        <v>481097249.99999994</v>
      </c>
      <c r="AE20" s="47">
        <f t="shared" si="11"/>
        <v>9221030625</v>
      </c>
      <c r="AF20" s="17">
        <f t="shared" ref="AF20:AF28" si="31">AF19*(1+$H$9)</f>
        <v>31827000</v>
      </c>
      <c r="AG20" s="45">
        <f t="shared" si="12"/>
        <v>18897463500</v>
      </c>
      <c r="AH20" s="45">
        <f t="shared" si="13"/>
        <v>17007717150</v>
      </c>
    </row>
    <row r="21" spans="1:34" ht="12.5" customHeight="1" x14ac:dyDescent="0.35">
      <c r="A21" s="17">
        <v>3</v>
      </c>
      <c r="B21" s="45"/>
      <c r="C21" s="45">
        <f t="shared" si="14"/>
        <v>760000000</v>
      </c>
      <c r="D21" s="45">
        <f t="shared" si="15"/>
        <v>52093125</v>
      </c>
      <c r="E21" s="45">
        <f t="shared" si="16"/>
        <v>37791360</v>
      </c>
      <c r="F21" s="45">
        <f t="shared" si="17"/>
        <v>52093125</v>
      </c>
      <c r="G21" s="45">
        <f t="shared" si="18"/>
        <v>39930000</v>
      </c>
      <c r="H21" s="45">
        <f t="shared" si="19"/>
        <v>5209312500</v>
      </c>
      <c r="I21" s="45">
        <f t="shared" si="20"/>
        <v>3993000000</v>
      </c>
      <c r="J21" s="45">
        <f t="shared" si="21"/>
        <v>4705552687.5</v>
      </c>
      <c r="K21" s="45">
        <f t="shared" si="22"/>
        <v>3137035124.9999986</v>
      </c>
      <c r="L21" s="45">
        <f t="shared" si="0"/>
        <v>1875352500</v>
      </c>
      <c r="M21" s="45">
        <f t="shared" si="1"/>
        <v>1916640000</v>
      </c>
      <c r="N21" s="45">
        <f t="shared" si="23"/>
        <v>1693998967.4999993</v>
      </c>
      <c r="O21" s="45">
        <f t="shared" si="24"/>
        <v>1505776859.9999993</v>
      </c>
      <c r="P21" s="45">
        <f t="shared" si="2"/>
        <v>6399551654.999999</v>
      </c>
      <c r="Q21" s="45">
        <f t="shared" si="3"/>
        <v>4642811984.9999981</v>
      </c>
      <c r="R21" s="45">
        <f t="shared" si="25"/>
        <v>6298560</v>
      </c>
      <c r="S21" s="45">
        <f t="shared" si="4"/>
        <v>181398528</v>
      </c>
      <c r="T21" s="45">
        <f t="shared" si="5"/>
        <v>314928000</v>
      </c>
      <c r="U21" s="45">
        <f t="shared" si="6"/>
        <v>496326528</v>
      </c>
      <c r="V21" s="45">
        <f t="shared" si="26"/>
        <v>62740702.499999978</v>
      </c>
      <c r="W21" s="45">
        <f t="shared" si="27"/>
        <v>463050000</v>
      </c>
      <c r="X21" s="45">
        <f t="shared" si="28"/>
        <v>585640000.00000012</v>
      </c>
      <c r="Y21" s="45">
        <f t="shared" si="29"/>
        <v>578812500</v>
      </c>
      <c r="Z21" s="45">
        <f t="shared" si="30"/>
        <v>760437500</v>
      </c>
      <c r="AA21" s="47">
        <f t="shared" si="7"/>
        <v>8157515812.4999981</v>
      </c>
      <c r="AB21" s="47">
        <f t="shared" si="8"/>
        <v>407875790.62499994</v>
      </c>
      <c r="AC21" s="47">
        <f t="shared" si="9"/>
        <v>815751581.24999988</v>
      </c>
      <c r="AD21" s="47">
        <f t="shared" si="10"/>
        <v>489450948.74999988</v>
      </c>
      <c r="AE21" s="47">
        <f t="shared" si="11"/>
        <v>9381143184.3749981</v>
      </c>
      <c r="AF21" s="17">
        <f t="shared" si="31"/>
        <v>32781810</v>
      </c>
      <c r="AG21" s="45">
        <f t="shared" si="12"/>
        <v>19199879452.499992</v>
      </c>
      <c r="AH21" s="45">
        <f t="shared" si="13"/>
        <v>17279891507.249992</v>
      </c>
    </row>
    <row r="22" spans="1:34" ht="12.5" customHeight="1" x14ac:dyDescent="0.35">
      <c r="A22" s="17">
        <v>4</v>
      </c>
      <c r="B22" s="45"/>
      <c r="C22" s="45">
        <f t="shared" si="14"/>
        <v>680000000</v>
      </c>
      <c r="D22" s="45">
        <f t="shared" si="15"/>
        <v>54697781.25</v>
      </c>
      <c r="E22" s="45">
        <f t="shared" si="16"/>
        <v>40814668.799999997</v>
      </c>
      <c r="F22" s="45">
        <f t="shared" si="17"/>
        <v>54697781.25</v>
      </c>
      <c r="G22" s="45">
        <f t="shared" si="18"/>
        <v>43923000</v>
      </c>
      <c r="H22" s="45">
        <f t="shared" si="19"/>
        <v>5469778125</v>
      </c>
      <c r="I22" s="45">
        <f t="shared" si="20"/>
        <v>4392300000</v>
      </c>
      <c r="J22" s="45">
        <f t="shared" si="21"/>
        <v>4776135977.8125</v>
      </c>
      <c r="K22" s="45">
        <f t="shared" si="22"/>
        <v>3184090651.8749981</v>
      </c>
      <c r="L22" s="45">
        <f t="shared" si="0"/>
        <v>1969120125</v>
      </c>
      <c r="M22" s="45">
        <f t="shared" si="1"/>
        <v>2108304000</v>
      </c>
      <c r="N22" s="45">
        <f t="shared" si="23"/>
        <v>1719408952.0124991</v>
      </c>
      <c r="O22" s="45">
        <f t="shared" si="24"/>
        <v>1528363512.8999991</v>
      </c>
      <c r="P22" s="45">
        <f t="shared" si="2"/>
        <v>6495544929.8249989</v>
      </c>
      <c r="Q22" s="45">
        <f t="shared" si="3"/>
        <v>4712454164.7749977</v>
      </c>
      <c r="R22" s="45">
        <f t="shared" si="25"/>
        <v>6802444.8000000007</v>
      </c>
      <c r="S22" s="45">
        <f t="shared" si="4"/>
        <v>195910410.24000004</v>
      </c>
      <c r="T22" s="45">
        <f t="shared" si="5"/>
        <v>340122240.00000006</v>
      </c>
      <c r="U22" s="45">
        <f t="shared" si="6"/>
        <v>536032650.24000013</v>
      </c>
      <c r="V22" s="45">
        <f t="shared" si="26"/>
        <v>63681813.037499972</v>
      </c>
      <c r="W22" s="45">
        <f t="shared" si="27"/>
        <v>486202500</v>
      </c>
      <c r="X22" s="45">
        <f t="shared" si="28"/>
        <v>644204000.00000024</v>
      </c>
      <c r="Y22" s="45">
        <f t="shared" si="29"/>
        <v>607753125</v>
      </c>
      <c r="Z22" s="45">
        <f t="shared" si="30"/>
        <v>874503124.99999988</v>
      </c>
      <c r="AA22" s="47">
        <f t="shared" si="7"/>
        <v>8300348869.6874981</v>
      </c>
      <c r="AB22" s="47">
        <f t="shared" si="8"/>
        <v>415017443.48437494</v>
      </c>
      <c r="AC22" s="47">
        <f t="shared" si="9"/>
        <v>830034886.96874988</v>
      </c>
      <c r="AD22" s="47">
        <f t="shared" si="10"/>
        <v>498020932.18124986</v>
      </c>
      <c r="AE22" s="47">
        <f t="shared" si="11"/>
        <v>9545401200.1406231</v>
      </c>
      <c r="AF22" s="17">
        <f t="shared" si="31"/>
        <v>33765264.300000004</v>
      </c>
      <c r="AG22" s="45">
        <f t="shared" si="12"/>
        <v>19508347964.287495</v>
      </c>
      <c r="AH22" s="45">
        <f t="shared" si="13"/>
        <v>17557513167.858746</v>
      </c>
    </row>
    <row r="23" spans="1:34" ht="12.5" customHeight="1" x14ac:dyDescent="0.35">
      <c r="A23" s="17">
        <v>5</v>
      </c>
      <c r="B23" s="45"/>
      <c r="C23" s="45">
        <f t="shared" si="14"/>
        <v>600000000</v>
      </c>
      <c r="D23" s="45">
        <f t="shared" si="15"/>
        <v>57432670.3125</v>
      </c>
      <c r="E23" s="45">
        <f t="shared" si="16"/>
        <v>44079842.303999998</v>
      </c>
      <c r="F23" s="45">
        <f t="shared" si="17"/>
        <v>57432670.3125</v>
      </c>
      <c r="G23" s="45">
        <f t="shared" si="18"/>
        <v>48315300</v>
      </c>
      <c r="H23" s="45">
        <f t="shared" si="19"/>
        <v>5743267031.25</v>
      </c>
      <c r="I23" s="45">
        <f t="shared" si="20"/>
        <v>4831530000</v>
      </c>
      <c r="J23" s="45">
        <f t="shared" si="21"/>
        <v>4847778017.4796867</v>
      </c>
      <c r="K23" s="45">
        <f t="shared" si="22"/>
        <v>3231852011.6531229</v>
      </c>
      <c r="L23" s="45">
        <f t="shared" si="0"/>
        <v>2067576131.25</v>
      </c>
      <c r="M23" s="45">
        <f t="shared" si="1"/>
        <v>2319134400</v>
      </c>
      <c r="N23" s="45">
        <f t="shared" si="23"/>
        <v>1745200086.2926865</v>
      </c>
      <c r="O23" s="45">
        <f t="shared" si="24"/>
        <v>1551288965.5934989</v>
      </c>
      <c r="P23" s="45">
        <f t="shared" si="2"/>
        <v>6592978103.7723732</v>
      </c>
      <c r="Q23" s="45">
        <f t="shared" si="3"/>
        <v>4783140977.2466221</v>
      </c>
      <c r="R23" s="45">
        <f t="shared" si="25"/>
        <v>7346640.3840000015</v>
      </c>
      <c r="S23" s="45">
        <f t="shared" si="4"/>
        <v>211583243.05920005</v>
      </c>
      <c r="T23" s="45">
        <f t="shared" si="5"/>
        <v>367332019.20000005</v>
      </c>
      <c r="U23" s="45">
        <f t="shared" si="6"/>
        <v>578915262.2592001</v>
      </c>
      <c r="V23" s="45">
        <f t="shared" si="26"/>
        <v>64637040.233062468</v>
      </c>
      <c r="W23" s="45">
        <f t="shared" si="27"/>
        <v>510512625</v>
      </c>
      <c r="X23" s="45">
        <f t="shared" si="28"/>
        <v>708624400.00000036</v>
      </c>
      <c r="Y23" s="45">
        <f t="shared" si="29"/>
        <v>638140781.25</v>
      </c>
      <c r="Z23" s="45">
        <f t="shared" si="30"/>
        <v>1005678593.7499998</v>
      </c>
      <c r="AA23" s="47">
        <f t="shared" si="7"/>
        <v>8446962048.3328094</v>
      </c>
      <c r="AB23" s="47">
        <f t="shared" si="8"/>
        <v>422348102.41664052</v>
      </c>
      <c r="AC23" s="47">
        <f t="shared" si="9"/>
        <v>844696204.83328104</v>
      </c>
      <c r="AD23" s="47">
        <f t="shared" si="10"/>
        <v>506817722.89996856</v>
      </c>
      <c r="AE23" s="47">
        <f t="shared" si="11"/>
        <v>9714006355.5827312</v>
      </c>
      <c r="AF23" s="17">
        <f t="shared" si="31"/>
        <v>34778222.229000002</v>
      </c>
      <c r="AG23" s="45">
        <f t="shared" si="12"/>
        <v>19823081129.351807</v>
      </c>
      <c r="AH23" s="45">
        <f t="shared" si="13"/>
        <v>17840773016.416626</v>
      </c>
    </row>
    <row r="24" spans="1:34" ht="12.5" customHeight="1" x14ac:dyDescent="0.35">
      <c r="A24" s="17">
        <v>6</v>
      </c>
      <c r="B24" s="45"/>
      <c r="C24" s="45">
        <f t="shared" si="14"/>
        <v>520000000</v>
      </c>
      <c r="D24" s="45">
        <f t="shared" si="15"/>
        <v>60304303.828125</v>
      </c>
      <c r="E24" s="45">
        <f t="shared" si="16"/>
        <v>47606229.688319996</v>
      </c>
      <c r="F24" s="45">
        <f t="shared" si="17"/>
        <v>60304303.828125</v>
      </c>
      <c r="G24" s="45">
        <f t="shared" si="18"/>
        <v>53146830</v>
      </c>
      <c r="H24" s="45">
        <f t="shared" si="19"/>
        <v>6030430382.8125</v>
      </c>
      <c r="I24" s="45">
        <f t="shared" si="20"/>
        <v>5314683000</v>
      </c>
      <c r="J24" s="45">
        <f t="shared" si="21"/>
        <v>4920494687.7418814</v>
      </c>
      <c r="K24" s="45">
        <f t="shared" si="22"/>
        <v>3280329791.8279195</v>
      </c>
      <c r="L24" s="45">
        <f t="shared" si="0"/>
        <v>2170954937.8125</v>
      </c>
      <c r="M24" s="45">
        <f t="shared" si="1"/>
        <v>2551047840</v>
      </c>
      <c r="N24" s="45">
        <f t="shared" si="23"/>
        <v>1771378087.5870767</v>
      </c>
      <c r="O24" s="45">
        <f t="shared" si="24"/>
        <v>1574558300.0774012</v>
      </c>
      <c r="P24" s="45">
        <f t="shared" si="2"/>
        <v>6691872775.3289585</v>
      </c>
      <c r="Q24" s="45">
        <f t="shared" si="3"/>
        <v>4854888091.9053211</v>
      </c>
      <c r="R24" s="45">
        <f t="shared" si="25"/>
        <v>7934371.6147200018</v>
      </c>
      <c r="S24" s="45">
        <f t="shared" si="4"/>
        <v>228509902.50393605</v>
      </c>
      <c r="T24" s="45">
        <f t="shared" si="5"/>
        <v>396718580.73600006</v>
      </c>
      <c r="U24" s="45">
        <f t="shared" si="6"/>
        <v>625228483.23993611</v>
      </c>
      <c r="V24" s="45">
        <f t="shared" si="26"/>
        <v>65606595.836558402</v>
      </c>
      <c r="W24" s="45">
        <f t="shared" si="27"/>
        <v>536038256.25</v>
      </c>
      <c r="X24" s="45">
        <f t="shared" si="28"/>
        <v>779486840.00000048</v>
      </c>
      <c r="Y24" s="45">
        <f t="shared" si="29"/>
        <v>670047820.3125</v>
      </c>
      <c r="Z24" s="45">
        <f t="shared" si="30"/>
        <v>1156530382.8124995</v>
      </c>
      <c r="AA24" s="47">
        <f t="shared" si="7"/>
        <v>8597543060.3058014</v>
      </c>
      <c r="AB24" s="47">
        <f t="shared" si="8"/>
        <v>429877153.01529008</v>
      </c>
      <c r="AC24" s="47">
        <f t="shared" si="9"/>
        <v>859754306.03058016</v>
      </c>
      <c r="AD24" s="47">
        <f t="shared" si="10"/>
        <v>515852583.61834806</v>
      </c>
      <c r="AE24" s="47">
        <f t="shared" si="11"/>
        <v>9887174519.3516712</v>
      </c>
      <c r="AF24" s="17">
        <f t="shared" si="31"/>
        <v>35821568.89587</v>
      </c>
      <c r="AG24" s="45">
        <f t="shared" si="12"/>
        <v>20144303927.540081</v>
      </c>
      <c r="AH24" s="45">
        <f t="shared" si="13"/>
        <v>18129873534.786072</v>
      </c>
    </row>
    <row r="25" spans="1:34" ht="12.5" customHeight="1" x14ac:dyDescent="0.35">
      <c r="A25" s="17">
        <v>7</v>
      </c>
      <c r="B25" s="45"/>
      <c r="C25" s="45">
        <f t="shared" si="14"/>
        <v>440000000</v>
      </c>
      <c r="D25" s="45">
        <f t="shared" si="15"/>
        <v>63319519.01953125</v>
      </c>
      <c r="E25" s="45">
        <f t="shared" si="16"/>
        <v>51414728.063385598</v>
      </c>
      <c r="F25" s="45">
        <f t="shared" si="17"/>
        <v>63319519.01953125</v>
      </c>
      <c r="G25" s="45">
        <f t="shared" si="18"/>
        <v>58461513</v>
      </c>
      <c r="H25" s="45">
        <f t="shared" si="19"/>
        <v>6331951901.953125</v>
      </c>
      <c r="I25" s="45">
        <f t="shared" si="20"/>
        <v>5846151300</v>
      </c>
      <c r="J25" s="45">
        <f t="shared" si="21"/>
        <v>4994302108.0580091</v>
      </c>
      <c r="K25" s="45">
        <f t="shared" si="22"/>
        <v>3329534738.705338</v>
      </c>
      <c r="L25" s="45">
        <f t="shared" si="0"/>
        <v>2279502684.703125</v>
      </c>
      <c r="M25" s="45">
        <f t="shared" si="1"/>
        <v>2806152624</v>
      </c>
      <c r="N25" s="45">
        <f t="shared" si="23"/>
        <v>1797948758.9008827</v>
      </c>
      <c r="O25" s="45">
        <f t="shared" si="24"/>
        <v>1598176674.578562</v>
      </c>
      <c r="P25" s="45">
        <f t="shared" si="2"/>
        <v>6792250866.9588919</v>
      </c>
      <c r="Q25" s="45">
        <f t="shared" si="3"/>
        <v>4927711413.2839003</v>
      </c>
      <c r="R25" s="45">
        <f t="shared" si="25"/>
        <v>8569121.3438976035</v>
      </c>
      <c r="S25" s="45">
        <f t="shared" si="4"/>
        <v>246790694.70425099</v>
      </c>
      <c r="T25" s="45">
        <f t="shared" si="5"/>
        <v>428456067.19488019</v>
      </c>
      <c r="U25" s="45">
        <f t="shared" si="6"/>
        <v>675246761.89913118</v>
      </c>
      <c r="V25" s="45">
        <f t="shared" si="26"/>
        <v>66590694.774106771</v>
      </c>
      <c r="W25" s="45">
        <f t="shared" si="27"/>
        <v>562840169.0625</v>
      </c>
      <c r="X25" s="45">
        <f t="shared" si="28"/>
        <v>857435524.0000006</v>
      </c>
      <c r="Y25" s="45">
        <f t="shared" si="29"/>
        <v>703550211.328125</v>
      </c>
      <c r="Z25" s="45">
        <f t="shared" si="30"/>
        <v>1330009940.2343743</v>
      </c>
      <c r="AA25" s="47">
        <f t="shared" si="7"/>
        <v>8752292913.9582272</v>
      </c>
      <c r="AB25" s="47">
        <f t="shared" si="8"/>
        <v>437614645.69791138</v>
      </c>
      <c r="AC25" s="47">
        <f t="shared" si="9"/>
        <v>875229291.39582276</v>
      </c>
      <c r="AD25" s="47">
        <f t="shared" si="10"/>
        <v>525137574.8374936</v>
      </c>
      <c r="AE25" s="47">
        <f t="shared" si="11"/>
        <v>10065136851.051962</v>
      </c>
      <c r="AF25" s="17">
        <f t="shared" si="31"/>
        <v>36896215.962746099</v>
      </c>
      <c r="AG25" s="45">
        <f t="shared" si="12"/>
        <v>20472255194.201019</v>
      </c>
      <c r="AH25" s="45">
        <f t="shared" si="13"/>
        <v>18425029674.780918</v>
      </c>
    </row>
    <row r="26" spans="1:34" ht="12.5" customHeight="1" x14ac:dyDescent="0.35">
      <c r="A26" s="17">
        <v>8</v>
      </c>
      <c r="B26" s="45"/>
      <c r="C26" s="45">
        <f t="shared" si="14"/>
        <v>360000000</v>
      </c>
      <c r="D26" s="45">
        <f t="shared" si="15"/>
        <v>66485494.970507815</v>
      </c>
      <c r="E26" s="45">
        <f t="shared" si="16"/>
        <v>55527906.308456443</v>
      </c>
      <c r="F26" s="45">
        <f t="shared" si="17"/>
        <v>66485494.970507815</v>
      </c>
      <c r="G26" s="45">
        <f t="shared" si="18"/>
        <v>64307664.299999997</v>
      </c>
      <c r="H26" s="45">
        <f t="shared" si="19"/>
        <v>6648549497.0507812</v>
      </c>
      <c r="I26" s="45">
        <f t="shared" si="20"/>
        <v>6430766430</v>
      </c>
      <c r="J26" s="45">
        <f t="shared" si="21"/>
        <v>5069216639.6788788</v>
      </c>
      <c r="K26" s="45">
        <f t="shared" si="22"/>
        <v>3379477759.7859178</v>
      </c>
      <c r="L26" s="45">
        <f t="shared" si="0"/>
        <v>2393477818.9382815</v>
      </c>
      <c r="M26" s="45">
        <f t="shared" si="1"/>
        <v>3086767886.3999996</v>
      </c>
      <c r="N26" s="45">
        <f t="shared" si="23"/>
        <v>1824917990.2843957</v>
      </c>
      <c r="O26" s="45">
        <f t="shared" si="24"/>
        <v>1622149324.6972404</v>
      </c>
      <c r="P26" s="45">
        <f t="shared" si="2"/>
        <v>6894134629.963274</v>
      </c>
      <c r="Q26" s="45">
        <f t="shared" si="3"/>
        <v>5001627084.4831581</v>
      </c>
      <c r="R26" s="45">
        <f t="shared" si="25"/>
        <v>9254651.0514094122</v>
      </c>
      <c r="S26" s="45">
        <f t="shared" si="4"/>
        <v>266533950.28059107</v>
      </c>
      <c r="T26" s="45">
        <f t="shared" si="5"/>
        <v>462732552.57047063</v>
      </c>
      <c r="U26" s="45">
        <f t="shared" si="6"/>
        <v>729266502.8510617</v>
      </c>
      <c r="V26" s="45">
        <f t="shared" si="26"/>
        <v>67589555.195718363</v>
      </c>
      <c r="W26" s="45">
        <f t="shared" si="27"/>
        <v>590982177.515625</v>
      </c>
      <c r="X26" s="45">
        <f t="shared" si="28"/>
        <v>943179076.40000069</v>
      </c>
      <c r="Y26" s="45">
        <f t="shared" si="29"/>
        <v>738727721.89453125</v>
      </c>
      <c r="Z26" s="45">
        <f t="shared" si="30"/>
        <v>1529511431.2695303</v>
      </c>
      <c r="AA26" s="47">
        <f t="shared" si="7"/>
        <v>8911426952.0352669</v>
      </c>
      <c r="AB26" s="47">
        <f t="shared" si="8"/>
        <v>445571347.60176337</v>
      </c>
      <c r="AC26" s="47">
        <f t="shared" si="9"/>
        <v>891142695.20352674</v>
      </c>
      <c r="AD26" s="47">
        <f t="shared" si="10"/>
        <v>534685617.12211597</v>
      </c>
      <c r="AE26" s="47">
        <f t="shared" si="11"/>
        <v>10248140994.840557</v>
      </c>
      <c r="AF26" s="17">
        <f t="shared" si="31"/>
        <v>38003102.441628486</v>
      </c>
      <c r="AG26" s="45">
        <f t="shared" si="12"/>
        <v>20807188666.481697</v>
      </c>
      <c r="AH26" s="45">
        <f t="shared" si="13"/>
        <v>18726469799.833527</v>
      </c>
    </row>
    <row r="27" spans="1:34" ht="12.5" customHeight="1" x14ac:dyDescent="0.35">
      <c r="A27" s="17">
        <v>9</v>
      </c>
      <c r="B27" s="45"/>
      <c r="C27" s="45">
        <f t="shared" si="14"/>
        <v>280000000</v>
      </c>
      <c r="D27" s="45">
        <f t="shared" si="15"/>
        <v>69809769.719033211</v>
      </c>
      <c r="E27" s="45">
        <f t="shared" si="16"/>
        <v>59970138.813132957</v>
      </c>
      <c r="F27" s="45">
        <f t="shared" si="17"/>
        <v>69809769.719033211</v>
      </c>
      <c r="G27" s="45">
        <f t="shared" si="18"/>
        <v>70738430.729999989</v>
      </c>
      <c r="H27" s="45">
        <f t="shared" si="19"/>
        <v>6980976971.9033213</v>
      </c>
      <c r="I27" s="45">
        <f t="shared" si="20"/>
        <v>7073843072.999999</v>
      </c>
      <c r="J27" s="45">
        <f t="shared" si="21"/>
        <v>5145254889.2740612</v>
      </c>
      <c r="K27" s="45">
        <f t="shared" si="22"/>
        <v>3430169926.1827064</v>
      </c>
      <c r="L27" s="45">
        <f t="shared" si="0"/>
        <v>2513151709.8851957</v>
      </c>
      <c r="M27" s="45">
        <f t="shared" si="1"/>
        <v>3395444675.0399995</v>
      </c>
      <c r="N27" s="45">
        <f t="shared" si="23"/>
        <v>1852291760.1386614</v>
      </c>
      <c r="O27" s="45">
        <f t="shared" si="24"/>
        <v>1646481564.5676987</v>
      </c>
      <c r="P27" s="45">
        <f t="shared" si="2"/>
        <v>6997546649.4127226</v>
      </c>
      <c r="Q27" s="45">
        <f t="shared" si="3"/>
        <v>5076651490.7504053</v>
      </c>
      <c r="R27" s="45">
        <f t="shared" si="25"/>
        <v>9995023.1355221663</v>
      </c>
      <c r="S27" s="45">
        <f t="shared" si="4"/>
        <v>287856666.30303842</v>
      </c>
      <c r="T27" s="45">
        <f t="shared" si="5"/>
        <v>499751156.77610832</v>
      </c>
      <c r="U27" s="45">
        <f t="shared" si="6"/>
        <v>787607823.07914674</v>
      </c>
      <c r="V27" s="45">
        <f t="shared" si="26"/>
        <v>68603398.523654133</v>
      </c>
      <c r="W27" s="45">
        <f t="shared" si="27"/>
        <v>620531286.3914063</v>
      </c>
      <c r="X27" s="45">
        <f t="shared" si="28"/>
        <v>1037496984.0400008</v>
      </c>
      <c r="Y27" s="45">
        <f t="shared" si="29"/>
        <v>775664107.98925781</v>
      </c>
      <c r="Z27" s="45">
        <f t="shared" si="30"/>
        <v>1758938145.9599597</v>
      </c>
      <c r="AA27" s="47">
        <f t="shared" si="7"/>
        <v>9075175972.2328758</v>
      </c>
      <c r="AB27" s="47">
        <f t="shared" si="8"/>
        <v>453758798.61164379</v>
      </c>
      <c r="AC27" s="47">
        <f t="shared" si="9"/>
        <v>907517597.22328758</v>
      </c>
      <c r="AD27" s="47">
        <f t="shared" si="10"/>
        <v>544510558.33397257</v>
      </c>
      <c r="AE27" s="47">
        <f t="shared" si="11"/>
        <v>10436452368.067808</v>
      </c>
      <c r="AF27" s="17">
        <f t="shared" si="31"/>
        <v>39143195.514877342</v>
      </c>
      <c r="AG27" s="45">
        <f t="shared" si="12"/>
        <v>21149374112.396004</v>
      </c>
      <c r="AH27" s="45">
        <f t="shared" si="13"/>
        <v>19034436701.156403</v>
      </c>
    </row>
    <row r="28" spans="1:34" ht="12.5" customHeight="1" x14ac:dyDescent="0.35">
      <c r="A28" s="17">
        <v>10</v>
      </c>
      <c r="B28" s="45"/>
      <c r="C28" s="45">
        <f t="shared" si="14"/>
        <v>200000000</v>
      </c>
      <c r="D28" s="45">
        <f t="shared" si="15"/>
        <v>73300258.204984874</v>
      </c>
      <c r="E28" s="45">
        <f t="shared" si="16"/>
        <v>64767749.918183595</v>
      </c>
      <c r="F28" s="45">
        <f t="shared" si="17"/>
        <v>73300258.204984874</v>
      </c>
      <c r="G28" s="45">
        <f t="shared" si="18"/>
        <v>77812273.802999988</v>
      </c>
      <c r="H28" s="45">
        <f t="shared" si="19"/>
        <v>7330025820.4984875</v>
      </c>
      <c r="I28" s="45">
        <f t="shared" si="20"/>
        <v>7781227380.2999992</v>
      </c>
      <c r="J28" s="45">
        <f t="shared" si="21"/>
        <v>5222433712.6131716</v>
      </c>
      <c r="K28" s="45">
        <f t="shared" si="22"/>
        <v>3481622475.0754466</v>
      </c>
      <c r="L28" s="45">
        <f t="shared" si="0"/>
        <v>2638809295.3794556</v>
      </c>
      <c r="M28" s="45">
        <f t="shared" si="1"/>
        <v>3734989142.5439997</v>
      </c>
      <c r="N28" s="45">
        <f t="shared" si="23"/>
        <v>1880076136.5407412</v>
      </c>
      <c r="O28" s="45">
        <f t="shared" si="24"/>
        <v>1671178788.0362141</v>
      </c>
      <c r="P28" s="45">
        <f t="shared" si="2"/>
        <v>7102509849.1539125</v>
      </c>
      <c r="Q28" s="45">
        <f t="shared" si="3"/>
        <v>5152801263.111661</v>
      </c>
      <c r="R28" s="45">
        <f t="shared" si="25"/>
        <v>10794624.98636394</v>
      </c>
      <c r="S28" s="45">
        <f t="shared" si="4"/>
        <v>310885199.60728151</v>
      </c>
      <c r="T28" s="45">
        <f t="shared" si="5"/>
        <v>539731249.31819701</v>
      </c>
      <c r="U28" s="45">
        <f t="shared" si="6"/>
        <v>850616448.92547846</v>
      </c>
      <c r="V28" s="45">
        <f t="shared" si="26"/>
        <v>69632449.501508936</v>
      </c>
      <c r="W28" s="45">
        <f t="shared" si="27"/>
        <v>651557850.7109766</v>
      </c>
      <c r="X28" s="45">
        <f t="shared" si="28"/>
        <v>1141246682.444001</v>
      </c>
      <c r="Y28" s="45">
        <f t="shared" si="29"/>
        <v>814447313.38872075</v>
      </c>
      <c r="Z28" s="45">
        <f t="shared" si="30"/>
        <v>2022778867.8539536</v>
      </c>
      <c r="AA28" s="47">
        <f t="shared" si="7"/>
        <v>9243787437.006815</v>
      </c>
      <c r="AB28" s="47">
        <f t="shared" si="8"/>
        <v>462189371.85034078</v>
      </c>
      <c r="AC28" s="47">
        <f t="shared" si="9"/>
        <v>924378743.70068157</v>
      </c>
      <c r="AD28" s="47">
        <f t="shared" si="10"/>
        <v>554627246.22040892</v>
      </c>
      <c r="AE28" s="47">
        <f t="shared" si="11"/>
        <v>10630355552.557837</v>
      </c>
      <c r="AF28" s="17">
        <f t="shared" si="31"/>
        <v>40317491.380323663</v>
      </c>
      <c r="AG28" s="45">
        <f t="shared" si="12"/>
        <v>21499098549.272388</v>
      </c>
      <c r="AH28" s="45">
        <f t="shared" si="13"/>
        <v>19349188694.34515</v>
      </c>
    </row>
  </sheetData>
  <mergeCells count="17">
    <mergeCell ref="A1:B1"/>
    <mergeCell ref="B7:C7"/>
    <mergeCell ref="D7:E7"/>
    <mergeCell ref="AA15:AE15"/>
    <mergeCell ref="R15:U15"/>
    <mergeCell ref="W15:X15"/>
    <mergeCell ref="Y15:Z15"/>
    <mergeCell ref="D15:G15"/>
    <mergeCell ref="H15:O15"/>
    <mergeCell ref="N16:O16"/>
    <mergeCell ref="P16:Q16"/>
    <mergeCell ref="R16:U16"/>
    <mergeCell ref="D16:E16"/>
    <mergeCell ref="F16:G16"/>
    <mergeCell ref="H16:I16"/>
    <mergeCell ref="J16:K16"/>
    <mergeCell ref="L16:M16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G16" sqref="G16"/>
    </sheetView>
  </sheetViews>
  <sheetFormatPr defaultRowHeight="14.5" x14ac:dyDescent="0.35"/>
  <cols>
    <col min="1" max="1" width="49.08984375" bestFit="1" customWidth="1"/>
    <col min="2" max="2" width="18.7265625" bestFit="1" customWidth="1"/>
    <col min="4" max="4" width="4.90625" bestFit="1" customWidth="1"/>
    <col min="5" max="5" width="7.36328125" bestFit="1" customWidth="1"/>
    <col min="6" max="6" width="16.26953125" bestFit="1" customWidth="1"/>
    <col min="7" max="7" width="12" bestFit="1" customWidth="1"/>
  </cols>
  <sheetData>
    <row r="1" spans="1:7" x14ac:dyDescent="0.35">
      <c r="A1" s="21"/>
      <c r="B1" s="22" t="s">
        <v>57</v>
      </c>
      <c r="C1" s="35"/>
      <c r="D1" s="35"/>
      <c r="E1" s="35"/>
      <c r="F1" s="35"/>
      <c r="G1" s="35"/>
    </row>
    <row r="2" spans="1:7" x14ac:dyDescent="0.35">
      <c r="A2" s="28" t="s">
        <v>45</v>
      </c>
      <c r="B2" s="29">
        <v>200</v>
      </c>
      <c r="C2" s="35"/>
      <c r="D2" s="35"/>
      <c r="E2" s="35"/>
      <c r="F2" s="35"/>
      <c r="G2" s="35"/>
    </row>
    <row r="3" spans="1:7" x14ac:dyDescent="0.35">
      <c r="A3" s="28" t="s">
        <v>46</v>
      </c>
      <c r="B3" s="29">
        <v>696.32</v>
      </c>
      <c r="C3" s="35"/>
      <c r="D3" s="36" t="s">
        <v>47</v>
      </c>
      <c r="E3" s="36" t="s">
        <v>48</v>
      </c>
      <c r="F3" s="36" t="s">
        <v>49</v>
      </c>
      <c r="G3" s="36" t="s">
        <v>50</v>
      </c>
    </row>
    <row r="4" spans="1:7" x14ac:dyDescent="0.35">
      <c r="A4" s="28" t="s">
        <v>51</v>
      </c>
      <c r="B4" s="30">
        <v>0.11</v>
      </c>
      <c r="C4" s="35"/>
      <c r="D4" s="21">
        <v>0</v>
      </c>
      <c r="E4" s="23">
        <v>-2552</v>
      </c>
      <c r="F4" s="24">
        <f>$B$17^D4</f>
        <v>1</v>
      </c>
      <c r="G4" s="25">
        <f>E4*F4</f>
        <v>-2552</v>
      </c>
    </row>
    <row r="5" spans="1:7" x14ac:dyDescent="0.35">
      <c r="A5" s="28" t="s">
        <v>58</v>
      </c>
      <c r="B5" s="29">
        <v>1032.2763310040227</v>
      </c>
      <c r="C5" s="35"/>
      <c r="D5" s="21">
        <v>1</v>
      </c>
      <c r="E5" s="26">
        <v>3286.8209699999989</v>
      </c>
      <c r="F5" s="24">
        <f t="shared" ref="F5:F14" si="0">$B$17^D5</f>
        <v>0.9009009009009008</v>
      </c>
      <c r="G5" s="25">
        <f t="shared" ref="G5:G14" si="1">E5*F5</f>
        <v>2961.0999729729715</v>
      </c>
    </row>
    <row r="6" spans="1:7" x14ac:dyDescent="0.35">
      <c r="A6" s="28" t="s">
        <v>59</v>
      </c>
      <c r="B6" s="29">
        <f>B5*(1+B4)</f>
        <v>1145.8267274144653</v>
      </c>
      <c r="C6" s="35"/>
      <c r="D6" s="21">
        <v>2</v>
      </c>
      <c r="E6" s="26">
        <v>3613.1977450619997</v>
      </c>
      <c r="F6" s="24">
        <f t="shared" si="0"/>
        <v>0.8116224332440547</v>
      </c>
      <c r="G6" s="25">
        <f t="shared" si="1"/>
        <v>2932.552345639152</v>
      </c>
    </row>
    <row r="7" spans="1:7" x14ac:dyDescent="0.35">
      <c r="A7" s="28" t="s">
        <v>52</v>
      </c>
      <c r="B7" s="29">
        <f>B6+B3+B2</f>
        <v>2042.1467274144652</v>
      </c>
      <c r="C7" s="35"/>
      <c r="D7" s="21">
        <v>3</v>
      </c>
      <c r="E7" s="26">
        <v>3972.2918339223756</v>
      </c>
      <c r="F7" s="24">
        <f t="shared" si="0"/>
        <v>0.73119138130095007</v>
      </c>
      <c r="G7" s="25">
        <f t="shared" si="1"/>
        <v>2904.5055529761862</v>
      </c>
    </row>
    <row r="8" spans="1:7" x14ac:dyDescent="0.35">
      <c r="A8" s="22" t="s">
        <v>60</v>
      </c>
      <c r="B8" s="31">
        <v>-150</v>
      </c>
      <c r="C8" s="35"/>
      <c r="D8" s="21">
        <v>4</v>
      </c>
      <c r="E8" s="26">
        <v>3794.3764116886896</v>
      </c>
      <c r="F8" s="24">
        <f t="shared" si="0"/>
        <v>0.65873097414500004</v>
      </c>
      <c r="G8" s="25">
        <f t="shared" si="1"/>
        <v>2499.4732699445003</v>
      </c>
    </row>
    <row r="9" spans="1:7" x14ac:dyDescent="0.35">
      <c r="A9" s="22" t="s">
        <v>61</v>
      </c>
      <c r="B9" s="31">
        <v>-1000</v>
      </c>
      <c r="C9" s="35"/>
      <c r="D9" s="21">
        <v>5</v>
      </c>
      <c r="E9" s="26">
        <v>4802.6379004641067</v>
      </c>
      <c r="F9" s="24">
        <f t="shared" si="0"/>
        <v>0.59345132805855849</v>
      </c>
      <c r="G9" s="25">
        <f t="shared" si="1"/>
        <v>2850.1318402147913</v>
      </c>
    </row>
    <row r="10" spans="1:7" x14ac:dyDescent="0.35">
      <c r="A10" s="32" t="s">
        <v>62</v>
      </c>
      <c r="B10" s="31">
        <v>-500</v>
      </c>
      <c r="C10" s="35"/>
      <c r="D10" s="21">
        <v>6</v>
      </c>
      <c r="E10" s="26">
        <v>5281.8535919229626</v>
      </c>
      <c r="F10" s="24">
        <f t="shared" si="0"/>
        <v>0.53464083608879143</v>
      </c>
      <c r="G10" s="25">
        <f t="shared" si="1"/>
        <v>2823.8946204842787</v>
      </c>
    </row>
    <row r="11" spans="1:7" x14ac:dyDescent="0.35">
      <c r="A11" s="32" t="s">
        <v>63</v>
      </c>
      <c r="B11" s="31">
        <v>-500</v>
      </c>
      <c r="C11" s="35"/>
      <c r="D11" s="21">
        <v>7</v>
      </c>
      <c r="E11" s="26">
        <v>5809.8002243297487</v>
      </c>
      <c r="F11" s="24">
        <f t="shared" si="0"/>
        <v>0.48165841089080302</v>
      </c>
      <c r="G11" s="25">
        <f t="shared" si="1"/>
        <v>2798.3391436436978</v>
      </c>
    </row>
    <row r="12" spans="1:7" x14ac:dyDescent="0.35">
      <c r="A12" s="32" t="s">
        <v>64</v>
      </c>
      <c r="B12" s="31">
        <v>-432</v>
      </c>
      <c r="C12" s="35"/>
      <c r="D12" s="21">
        <v>8</v>
      </c>
      <c r="E12" s="26">
        <v>6391.6229339102874</v>
      </c>
      <c r="F12" s="24">
        <f t="shared" si="0"/>
        <v>0.43392649629802071</v>
      </c>
      <c r="G12" s="25">
        <f t="shared" si="1"/>
        <v>2773.4945453697665</v>
      </c>
    </row>
    <row r="13" spans="1:7" x14ac:dyDescent="0.35">
      <c r="A13" s="32" t="s">
        <v>65</v>
      </c>
      <c r="B13" s="31">
        <v>30</v>
      </c>
      <c r="C13" s="35"/>
      <c r="D13" s="21">
        <v>9</v>
      </c>
      <c r="E13" s="26">
        <v>7033.027832048122</v>
      </c>
      <c r="F13" s="24">
        <f t="shared" si="0"/>
        <v>0.39092477143965826</v>
      </c>
      <c r="G13" s="25">
        <f t="shared" si="1"/>
        <v>2749.3847977721675</v>
      </c>
    </row>
    <row r="14" spans="1:7" x14ac:dyDescent="0.35">
      <c r="A14" s="32" t="s">
        <v>53</v>
      </c>
      <c r="B14" s="31">
        <f>SUM(B8:B13)</f>
        <v>-2552</v>
      </c>
      <c r="C14" s="35"/>
      <c r="D14" s="21">
        <v>10</v>
      </c>
      <c r="E14" s="26">
        <v>8636.6646420118141</v>
      </c>
      <c r="F14" s="24">
        <f t="shared" si="0"/>
        <v>0.35218447877446685</v>
      </c>
      <c r="G14" s="25">
        <f t="shared" si="1"/>
        <v>3041.6992352967982</v>
      </c>
    </row>
    <row r="15" spans="1:7" x14ac:dyDescent="0.35">
      <c r="A15" s="88"/>
      <c r="B15" s="89"/>
      <c r="C15" s="35"/>
      <c r="D15" s="37"/>
      <c r="E15" s="38"/>
      <c r="F15" s="38"/>
      <c r="G15" s="39"/>
    </row>
    <row r="16" spans="1:7" x14ac:dyDescent="0.35">
      <c r="A16" s="32" t="s">
        <v>54</v>
      </c>
      <c r="B16" s="22" t="s">
        <v>55</v>
      </c>
      <c r="C16" s="35"/>
      <c r="D16" s="21"/>
      <c r="E16" s="21"/>
      <c r="F16" s="22" t="s">
        <v>56</v>
      </c>
      <c r="G16" s="27">
        <f>SUM(G4:G14)</f>
        <v>25782.575324314308</v>
      </c>
    </row>
    <row r="17" spans="1:7" x14ac:dyDescent="0.35">
      <c r="A17" s="33">
        <v>0.11</v>
      </c>
      <c r="B17" s="34">
        <f>1/(1+A17)</f>
        <v>0.9009009009009008</v>
      </c>
      <c r="C17" s="35"/>
      <c r="D17" s="35"/>
      <c r="E17" s="35"/>
      <c r="F17" s="35"/>
      <c r="G17" s="35"/>
    </row>
  </sheetData>
  <mergeCells count="1">
    <mergeCell ref="A15:B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1" sqref="G1"/>
    </sheetView>
  </sheetViews>
  <sheetFormatPr defaultRowHeight="14.5" x14ac:dyDescent="0.35"/>
  <cols>
    <col min="1" max="1" width="13.1796875" bestFit="1" customWidth="1"/>
    <col min="2" max="2" width="11.81640625" bestFit="1" customWidth="1"/>
    <col min="3" max="3" width="12.7265625" bestFit="1" customWidth="1"/>
    <col min="4" max="4" width="12.1796875" bestFit="1" customWidth="1"/>
    <col min="6" max="6" width="4.54296875" bestFit="1" customWidth="1"/>
    <col min="7" max="7" width="11.81640625" bestFit="1" customWidth="1"/>
    <col min="8" max="8" width="12.7265625" bestFit="1" customWidth="1"/>
    <col min="9" max="9" width="12.1796875" bestFit="1" customWidth="1"/>
  </cols>
  <sheetData>
    <row r="1" spans="1:9" x14ac:dyDescent="0.35">
      <c r="A1" s="41" t="s">
        <v>66</v>
      </c>
      <c r="B1" s="16">
        <v>0.11</v>
      </c>
      <c r="C1" s="5"/>
      <c r="D1" s="5"/>
      <c r="E1" s="5"/>
      <c r="F1" s="41" t="s">
        <v>67</v>
      </c>
      <c r="G1" s="40">
        <v>1.3785065813970934</v>
      </c>
      <c r="H1" s="5"/>
      <c r="I1" s="5"/>
    </row>
    <row r="2" spans="1:9" x14ac:dyDescent="0.35">
      <c r="A2" s="41" t="s">
        <v>68</v>
      </c>
      <c r="B2" s="15">
        <f>1/(1+$B$1)</f>
        <v>0.9009009009009008</v>
      </c>
      <c r="C2" s="5"/>
      <c r="D2" s="5"/>
      <c r="E2" s="5"/>
      <c r="F2" s="41" t="s">
        <v>68</v>
      </c>
      <c r="G2" s="15">
        <f>1/(1+$G$1)</f>
        <v>0.42043188268691584</v>
      </c>
      <c r="H2" s="5"/>
      <c r="I2" s="5"/>
    </row>
    <row r="3" spans="1:9" x14ac:dyDescent="0.35">
      <c r="A3" s="5"/>
      <c r="B3" s="5"/>
      <c r="C3" s="5"/>
      <c r="D3" s="5"/>
      <c r="E3" s="5"/>
      <c r="F3" s="5"/>
      <c r="G3" s="5"/>
      <c r="H3" s="5"/>
      <c r="I3" s="5"/>
    </row>
    <row r="4" spans="1:9" x14ac:dyDescent="0.35">
      <c r="A4" s="20" t="s">
        <v>69</v>
      </c>
      <c r="B4" s="20" t="s">
        <v>70</v>
      </c>
      <c r="C4" s="20" t="s">
        <v>71</v>
      </c>
      <c r="D4" s="20" t="s">
        <v>72</v>
      </c>
      <c r="E4" s="4"/>
      <c r="F4" s="20" t="s">
        <v>69</v>
      </c>
      <c r="G4" s="20" t="s">
        <v>70</v>
      </c>
      <c r="H4" s="20" t="s">
        <v>71</v>
      </c>
      <c r="I4" s="20" t="s">
        <v>72</v>
      </c>
    </row>
    <row r="5" spans="1:9" x14ac:dyDescent="0.35">
      <c r="A5" s="17">
        <v>0</v>
      </c>
      <c r="B5" s="18">
        <v>-2552</v>
      </c>
      <c r="C5" s="43">
        <f>$B$2^(A5)</f>
        <v>1</v>
      </c>
      <c r="D5" s="17">
        <f>B5*C5</f>
        <v>-2552</v>
      </c>
      <c r="E5" s="42"/>
      <c r="F5" s="17">
        <v>0</v>
      </c>
      <c r="G5" s="18">
        <v>-2552</v>
      </c>
      <c r="H5" s="43">
        <f>$G$2^(F5)</f>
        <v>1</v>
      </c>
      <c r="I5" s="17">
        <f>G5*H5</f>
        <v>-2552</v>
      </c>
    </row>
    <row r="6" spans="1:9" x14ac:dyDescent="0.35">
      <c r="A6" s="17">
        <v>1</v>
      </c>
      <c r="B6" s="19">
        <v>3286.8209699999989</v>
      </c>
      <c r="C6" s="43">
        <f t="shared" ref="C6:C25" si="0">$B$2^(A6)</f>
        <v>0.9009009009009008</v>
      </c>
      <c r="D6" s="17">
        <f t="shared" ref="D6:D25" si="1">B6*C6</f>
        <v>2961.0999729729715</v>
      </c>
      <c r="E6" s="42"/>
      <c r="F6" s="17">
        <v>1</v>
      </c>
      <c r="G6" s="19">
        <v>3286.8209699999989</v>
      </c>
      <c r="H6" s="43">
        <f t="shared" ref="H6:H25" si="2">$G$2^(F6)</f>
        <v>0.42043188268691584</v>
      </c>
      <c r="I6" s="17">
        <f t="shared" ref="I6:I25" si="3">G6*H6</f>
        <v>1381.8843284719344</v>
      </c>
    </row>
    <row r="7" spans="1:9" x14ac:dyDescent="0.35">
      <c r="A7" s="17">
        <v>2</v>
      </c>
      <c r="B7" s="19">
        <v>3613.1977450619997</v>
      </c>
      <c r="C7" s="43">
        <f t="shared" si="0"/>
        <v>0.8116224332440547</v>
      </c>
      <c r="D7" s="17">
        <f t="shared" si="1"/>
        <v>2932.552345639152</v>
      </c>
      <c r="E7" s="42"/>
      <c r="F7" s="17">
        <v>2</v>
      </c>
      <c r="G7" s="19">
        <v>3613.1977450619997</v>
      </c>
      <c r="H7" s="43">
        <f t="shared" si="2"/>
        <v>0.17676296797966456</v>
      </c>
      <c r="I7" s="17">
        <f t="shared" si="3"/>
        <v>638.67955731459051</v>
      </c>
    </row>
    <row r="8" spans="1:9" x14ac:dyDescent="0.35">
      <c r="A8" s="17">
        <v>3</v>
      </c>
      <c r="B8" s="19">
        <v>3972.2918339223756</v>
      </c>
      <c r="C8" s="43">
        <f t="shared" si="0"/>
        <v>0.73119138130095007</v>
      </c>
      <c r="D8" s="17">
        <f t="shared" si="1"/>
        <v>2904.5055529761862</v>
      </c>
      <c r="E8" s="42"/>
      <c r="F8" s="17">
        <v>3</v>
      </c>
      <c r="G8" s="19">
        <v>3972.2918339223756</v>
      </c>
      <c r="H8" s="43">
        <f t="shared" si="2"/>
        <v>7.4316787417017388E-2</v>
      </c>
      <c r="I8" s="17">
        <f t="shared" si="3"/>
        <v>295.20796777996333</v>
      </c>
    </row>
    <row r="9" spans="1:9" x14ac:dyDescent="0.35">
      <c r="A9" s="17">
        <v>4</v>
      </c>
      <c r="B9" s="19">
        <v>3794.3764116886896</v>
      </c>
      <c r="C9" s="43">
        <f t="shared" si="0"/>
        <v>0.65873097414500004</v>
      </c>
      <c r="D9" s="17">
        <f t="shared" si="1"/>
        <v>2499.4732699445003</v>
      </c>
      <c r="E9" s="42"/>
      <c r="F9" s="17">
        <v>4</v>
      </c>
      <c r="G9" s="19">
        <v>3794.3764116886896</v>
      </c>
      <c r="H9" s="43">
        <f t="shared" si="2"/>
        <v>3.1245146848979919E-2</v>
      </c>
      <c r="I9" s="17">
        <f t="shared" si="3"/>
        <v>118.55584818351859</v>
      </c>
    </row>
    <row r="10" spans="1:9" x14ac:dyDescent="0.35">
      <c r="A10" s="17">
        <v>5</v>
      </c>
      <c r="B10" s="19">
        <v>4802.6379004641067</v>
      </c>
      <c r="C10" s="43">
        <f t="shared" si="0"/>
        <v>0.59345132805855849</v>
      </c>
      <c r="D10" s="17">
        <f t="shared" si="1"/>
        <v>2850.1318402147913</v>
      </c>
      <c r="E10" s="42"/>
      <c r="F10" s="17">
        <v>5</v>
      </c>
      <c r="G10" s="19">
        <v>4802.6379004641067</v>
      </c>
      <c r="H10" s="43">
        <f t="shared" si="2"/>
        <v>1.3136455914545783E-2</v>
      </c>
      <c r="I10" s="17">
        <f t="shared" si="3"/>
        <v>63.089641052973455</v>
      </c>
    </row>
    <row r="11" spans="1:9" x14ac:dyDescent="0.35">
      <c r="A11" s="17">
        <v>6</v>
      </c>
      <c r="B11" s="19">
        <v>5281.8535919229626</v>
      </c>
      <c r="C11" s="43">
        <f t="shared" si="0"/>
        <v>0.53464083608879143</v>
      </c>
      <c r="D11" s="17">
        <f t="shared" si="1"/>
        <v>2823.8946204842787</v>
      </c>
      <c r="E11" s="42"/>
      <c r="F11" s="17">
        <v>6</v>
      </c>
      <c r="G11" s="19">
        <v>5281.8535919229626</v>
      </c>
      <c r="H11" s="43">
        <f t="shared" si="2"/>
        <v>5.522984891986155E-3</v>
      </c>
      <c r="I11" s="17">
        <f t="shared" si="3"/>
        <v>29.171597589873329</v>
      </c>
    </row>
    <row r="12" spans="1:9" x14ac:dyDescent="0.35">
      <c r="A12" s="17">
        <v>7</v>
      </c>
      <c r="B12" s="19">
        <v>5809.8002243297487</v>
      </c>
      <c r="C12" s="43">
        <f t="shared" si="0"/>
        <v>0.48165841089080302</v>
      </c>
      <c r="D12" s="17">
        <f t="shared" si="1"/>
        <v>2798.3391436436978</v>
      </c>
      <c r="E12" s="42"/>
      <c r="F12" s="17">
        <v>7</v>
      </c>
      <c r="G12" s="19">
        <v>5809.8002243297487</v>
      </c>
      <c r="H12" s="43">
        <f t="shared" si="2"/>
        <v>2.3220389361891312E-3</v>
      </c>
      <c r="I12" s="17">
        <f t="shared" si="3"/>
        <v>13.490582332374025</v>
      </c>
    </row>
    <row r="13" spans="1:9" x14ac:dyDescent="0.35">
      <c r="A13" s="17">
        <v>8</v>
      </c>
      <c r="B13" s="19">
        <v>6391.6229339102874</v>
      </c>
      <c r="C13" s="43">
        <f t="shared" si="0"/>
        <v>0.43392649629802071</v>
      </c>
      <c r="D13" s="17">
        <f t="shared" si="1"/>
        <v>2773.4945453697665</v>
      </c>
      <c r="E13" s="42"/>
      <c r="F13" s="17">
        <v>8</v>
      </c>
      <c r="G13" s="19">
        <v>6391.6229339102874</v>
      </c>
      <c r="H13" s="43">
        <f t="shared" si="2"/>
        <v>9.7625920161431979E-4</v>
      </c>
      <c r="I13" s="17">
        <f t="shared" si="3"/>
        <v>6.2398807024790335</v>
      </c>
    </row>
    <row r="14" spans="1:9" x14ac:dyDescent="0.35">
      <c r="A14" s="17">
        <v>9</v>
      </c>
      <c r="B14" s="19">
        <v>7033.027832048122</v>
      </c>
      <c r="C14" s="43">
        <f t="shared" si="0"/>
        <v>0.39092477143965826</v>
      </c>
      <c r="D14" s="17">
        <f t="shared" si="1"/>
        <v>2749.3847977721675</v>
      </c>
      <c r="E14" s="42"/>
      <c r="F14" s="17">
        <v>9</v>
      </c>
      <c r="G14" s="19">
        <v>7033.027832048122</v>
      </c>
      <c r="H14" s="43">
        <f t="shared" si="2"/>
        <v>4.104504941251338E-4</v>
      </c>
      <c r="I14" s="17">
        <f t="shared" si="3"/>
        <v>2.8867097488599702</v>
      </c>
    </row>
    <row r="15" spans="1:9" x14ac:dyDescent="0.35">
      <c r="A15" s="17">
        <v>10</v>
      </c>
      <c r="B15" s="19">
        <v>8636.6646420118141</v>
      </c>
      <c r="C15" s="43">
        <f t="shared" si="0"/>
        <v>0.35218447877446685</v>
      </c>
      <c r="D15" s="17">
        <f t="shared" si="1"/>
        <v>3041.6992352967982</v>
      </c>
      <c r="E15" s="42"/>
      <c r="F15" s="17">
        <v>10</v>
      </c>
      <c r="G15" s="19">
        <v>8636.6646420118141</v>
      </c>
      <c r="H15" s="43">
        <f t="shared" si="2"/>
        <v>1.7256647399480491E-4</v>
      </c>
      <c r="I15" s="17">
        <f t="shared" si="3"/>
        <v>1.4903987643475829</v>
      </c>
    </row>
    <row r="16" spans="1:9" x14ac:dyDescent="0.35">
      <c r="A16" s="17">
        <v>11</v>
      </c>
      <c r="B16" s="44">
        <f>B15+(B15*$C$3)</f>
        <v>8636.6646420118141</v>
      </c>
      <c r="C16" s="43">
        <f t="shared" si="0"/>
        <v>0.31728331421123135</v>
      </c>
      <c r="D16" s="17">
        <f t="shared" si="1"/>
        <v>2740.2695813484661</v>
      </c>
      <c r="E16" s="42"/>
      <c r="F16" s="17">
        <v>11</v>
      </c>
      <c r="G16" s="44">
        <f>G15+(G15*$C$3)</f>
        <v>8636.6646420118141</v>
      </c>
      <c r="H16" s="43">
        <f t="shared" si="2"/>
        <v>7.2552447550278527E-5</v>
      </c>
      <c r="I16" s="17">
        <f t="shared" si="3"/>
        <v>0.62661115844890725</v>
      </c>
    </row>
    <row r="17" spans="1:9" x14ac:dyDescent="0.35">
      <c r="A17" s="17">
        <v>12</v>
      </c>
      <c r="B17" s="44">
        <f t="shared" ref="B17:B25" si="4">B16+(B16*$C$3)</f>
        <v>8636.6646420118141</v>
      </c>
      <c r="C17" s="43">
        <f t="shared" si="0"/>
        <v>0.28584082361372193</v>
      </c>
      <c r="D17" s="17">
        <f t="shared" si="1"/>
        <v>2468.711334548168</v>
      </c>
      <c r="E17" s="42"/>
      <c r="F17" s="17">
        <v>12</v>
      </c>
      <c r="G17" s="44">
        <f t="shared" ref="G17:G25" si="5">G16+(G16*$C$3)</f>
        <v>8636.6646420118141</v>
      </c>
      <c r="H17" s="43">
        <f t="shared" si="2"/>
        <v>3.0503362117107315E-5</v>
      </c>
      <c r="I17" s="17">
        <f t="shared" si="3"/>
        <v>0.26344730905930336</v>
      </c>
    </row>
    <row r="18" spans="1:9" x14ac:dyDescent="0.35">
      <c r="A18" s="17">
        <v>13</v>
      </c>
      <c r="B18" s="44">
        <f t="shared" si="4"/>
        <v>8636.6646420118141</v>
      </c>
      <c r="C18" s="43">
        <f t="shared" si="0"/>
        <v>0.25751425550785756</v>
      </c>
      <c r="D18" s="17">
        <f t="shared" si="1"/>
        <v>2224.0642653587092</v>
      </c>
      <c r="E18" s="42"/>
      <c r="F18" s="17">
        <v>13</v>
      </c>
      <c r="G18" s="44">
        <f t="shared" si="5"/>
        <v>8636.6646420118141</v>
      </c>
      <c r="H18" s="43">
        <f t="shared" si="2"/>
        <v>1.2824585963176175E-5</v>
      </c>
      <c r="I18" s="17">
        <f t="shared" si="3"/>
        <v>0.1107616481366047</v>
      </c>
    </row>
    <row r="19" spans="1:9" x14ac:dyDescent="0.35">
      <c r="A19" s="17">
        <v>14</v>
      </c>
      <c r="B19" s="44">
        <f t="shared" si="4"/>
        <v>8636.6646420118141</v>
      </c>
      <c r="C19" s="43">
        <f t="shared" si="0"/>
        <v>0.23199482478185365</v>
      </c>
      <c r="D19" s="17">
        <f t="shared" si="1"/>
        <v>2003.6615003231616</v>
      </c>
      <c r="E19" s="42"/>
      <c r="F19" s="17">
        <v>14</v>
      </c>
      <c r="G19" s="44">
        <f t="shared" si="5"/>
        <v>8636.6646420118141</v>
      </c>
      <c r="H19" s="43">
        <f t="shared" si="2"/>
        <v>5.391864821178354E-6</v>
      </c>
      <c r="I19" s="17">
        <f t="shared" si="3"/>
        <v>4.6567728255578443E-2</v>
      </c>
    </row>
    <row r="20" spans="1:9" x14ac:dyDescent="0.35">
      <c r="A20" s="17">
        <v>15</v>
      </c>
      <c r="B20" s="44">
        <f t="shared" si="4"/>
        <v>8636.6646420118141</v>
      </c>
      <c r="C20" s="43">
        <f t="shared" si="0"/>
        <v>0.20900434665031858</v>
      </c>
      <c r="D20" s="17">
        <f t="shared" si="1"/>
        <v>1805.1004507415869</v>
      </c>
      <c r="E20" s="42"/>
      <c r="F20" s="17">
        <v>15</v>
      </c>
      <c r="G20" s="44">
        <f t="shared" si="5"/>
        <v>8636.6646420118141</v>
      </c>
      <c r="H20" s="43">
        <f t="shared" si="2"/>
        <v>2.2669118779613655E-6</v>
      </c>
      <c r="I20" s="17">
        <f t="shared" si="3"/>
        <v>1.9578557662945525E-2</v>
      </c>
    </row>
    <row r="21" spans="1:9" x14ac:dyDescent="0.35">
      <c r="A21" s="17">
        <v>16</v>
      </c>
      <c r="B21" s="44">
        <f t="shared" si="4"/>
        <v>8636.6646420118141</v>
      </c>
      <c r="C21" s="43">
        <f t="shared" si="0"/>
        <v>0.18829220418947618</v>
      </c>
      <c r="D21" s="17">
        <f t="shared" si="1"/>
        <v>1626.2166222897176</v>
      </c>
      <c r="E21" s="42"/>
      <c r="F21" s="17">
        <v>16</v>
      </c>
      <c r="G21" s="44">
        <f t="shared" si="5"/>
        <v>8636.6646420118141</v>
      </c>
      <c r="H21" s="43">
        <f t="shared" si="2"/>
        <v>9.5308202873662914E-7</v>
      </c>
      <c r="I21" s="17">
        <f t="shared" si="3"/>
        <v>8.2314498585265329E-3</v>
      </c>
    </row>
    <row r="22" spans="1:9" x14ac:dyDescent="0.35">
      <c r="A22" s="17">
        <v>17</v>
      </c>
      <c r="B22" s="44">
        <f t="shared" si="4"/>
        <v>8636.6646420118141</v>
      </c>
      <c r="C22" s="43">
        <f t="shared" si="0"/>
        <v>0.16963261638691546</v>
      </c>
      <c r="D22" s="17">
        <f t="shared" si="1"/>
        <v>1465.0600200808267</v>
      </c>
      <c r="E22" s="42"/>
      <c r="F22" s="17">
        <v>17</v>
      </c>
      <c r="G22" s="44">
        <f t="shared" si="5"/>
        <v>8636.6646420118141</v>
      </c>
      <c r="H22" s="43">
        <f t="shared" si="2"/>
        <v>4.0070607169680624E-7</v>
      </c>
      <c r="I22" s="17">
        <f t="shared" si="3"/>
        <v>3.4607639612632573E-3</v>
      </c>
    </row>
    <row r="23" spans="1:9" x14ac:dyDescent="0.35">
      <c r="A23" s="17">
        <v>18</v>
      </c>
      <c r="B23" s="44">
        <f t="shared" si="4"/>
        <v>8636.6646420118141</v>
      </c>
      <c r="C23" s="43">
        <f t="shared" si="0"/>
        <v>0.15282217692514904</v>
      </c>
      <c r="D23" s="17">
        <f t="shared" si="1"/>
        <v>1319.8738919647085</v>
      </c>
      <c r="E23" s="42"/>
      <c r="F23" s="17">
        <v>18</v>
      </c>
      <c r="G23" s="44">
        <f t="shared" si="5"/>
        <v>8636.6646420118141</v>
      </c>
      <c r="H23" s="43">
        <f t="shared" si="2"/>
        <v>1.6846960812756653E-7</v>
      </c>
      <c r="I23" s="17">
        <f t="shared" si="3"/>
        <v>1.45501550776894E-3</v>
      </c>
    </row>
    <row r="24" spans="1:9" x14ac:dyDescent="0.35">
      <c r="A24" s="17">
        <v>19</v>
      </c>
      <c r="B24" s="44">
        <f t="shared" si="4"/>
        <v>8636.6646420118141</v>
      </c>
      <c r="C24" s="43">
        <f t="shared" si="0"/>
        <v>0.13767763686950363</v>
      </c>
      <c r="D24" s="17">
        <f t="shared" si="1"/>
        <v>1189.0755783465841</v>
      </c>
      <c r="E24" s="42"/>
      <c r="F24" s="17">
        <v>19</v>
      </c>
      <c r="G24" s="44">
        <f t="shared" si="5"/>
        <v>8636.6646420118141</v>
      </c>
      <c r="H24" s="43">
        <f t="shared" si="2"/>
        <v>7.0829994520599722E-8</v>
      </c>
      <c r="I24" s="17">
        <f t="shared" si="3"/>
        <v>6.117349092699541E-4</v>
      </c>
    </row>
    <row r="25" spans="1:9" x14ac:dyDescent="0.35">
      <c r="A25" s="17">
        <v>20</v>
      </c>
      <c r="B25" s="44">
        <f t="shared" si="4"/>
        <v>8636.6646420118141</v>
      </c>
      <c r="C25" s="43">
        <f t="shared" si="0"/>
        <v>0.1240339070896429</v>
      </c>
      <c r="D25" s="17">
        <f t="shared" si="1"/>
        <v>1071.2392597716973</v>
      </c>
      <c r="E25" s="42"/>
      <c r="F25" s="17">
        <v>20</v>
      </c>
      <c r="G25" s="44">
        <f t="shared" si="5"/>
        <v>8636.6646420118141</v>
      </c>
      <c r="H25" s="43">
        <f t="shared" si="2"/>
        <v>2.9779187946999678E-8</v>
      </c>
      <c r="I25" s="17">
        <f t="shared" si="3"/>
        <v>2.5719285960967652E-4</v>
      </c>
    </row>
    <row r="26" spans="1:9" x14ac:dyDescent="0.35">
      <c r="A26" s="17"/>
      <c r="B26" s="17"/>
      <c r="C26" s="17"/>
      <c r="D26" s="17"/>
      <c r="E26" s="42"/>
      <c r="F26" s="17"/>
      <c r="G26" s="17"/>
      <c r="H26" s="17"/>
      <c r="I26" s="17"/>
    </row>
    <row r="27" spans="1:9" x14ac:dyDescent="0.35">
      <c r="A27" s="17"/>
      <c r="B27" s="17"/>
      <c r="C27" s="20" t="s">
        <v>56</v>
      </c>
      <c r="D27" s="17">
        <f>SUM(D5:D25)</f>
        <v>43695.847829087936</v>
      </c>
      <c r="E27" s="42"/>
      <c r="F27" s="17"/>
      <c r="G27" s="17"/>
      <c r="H27" s="20" t="s">
        <v>56</v>
      </c>
      <c r="I27" s="17">
        <f>SUM(I5:I25)</f>
        <v>-0.22250550042600237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</vt:lpstr>
      <vt:lpstr>Q2</vt:lpstr>
      <vt:lpstr>Q3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Pulkita</dc:creator>
  <cp:lastModifiedBy>Pulkita</cp:lastModifiedBy>
  <cp:lastPrinted>2022-02-25T15:23:34Z</cp:lastPrinted>
  <dcterms:created xsi:type="dcterms:W3CDTF">2022-02-23T14:46:20Z</dcterms:created>
  <dcterms:modified xsi:type="dcterms:W3CDTF">2022-02-25T15:28:11Z</dcterms:modified>
</cp:coreProperties>
</file>